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zurichinsurance-my.sharepoint.com/personal/simon_tetlow_uk_zurich_com/Documents/Documents/Tools/"/>
    </mc:Choice>
  </mc:AlternateContent>
  <xr:revisionPtr revIDLastSave="76" documentId="8_{6AA7C2AD-3E21-4284-A98C-BFAB432F9A39}" xr6:coauthVersionLast="47" xr6:coauthVersionMax="47" xr10:uidLastSave="{F4DE4173-E1D0-43C1-8ED7-0BDB257F9D1D}"/>
  <workbookProtection workbookAlgorithmName="SHA-512" workbookHashValue="Q0cbov25gOhYrlggbLHfoymzriPlnpiZbWG2rs/IqtVuN1BGPeFnyqlGlb6TVxEwGJ/9ocVELzvPKklfzJIzhw==" workbookSaltValue="vu4M/Q29EZMUq4nMsgtH1g==" workbookSpinCount="100000" lockStructure="1"/>
  <bookViews>
    <workbookView xWindow="-110" yWindow="-110" windowWidth="19420" windowHeight="10300" xr2:uid="{DA62BB2D-581B-4607-83E5-BC673138AB88}"/>
  </bookViews>
  <sheets>
    <sheet name="Terms of Use" sheetId="2" r:id="rId1"/>
    <sheet name="Rysaffe Calculator" sheetId="5" r:id="rId2"/>
    <sheet name="Life Expectancy" sheetId="3" state="hidden" r:id="rId3"/>
  </sheets>
  <definedNames>
    <definedName name="_xlnm.Print_Area" localSheetId="1">'Rysaffe Calculator'!$B$2:$M$74</definedName>
    <definedName name="_xlnm.Print_Area" localSheetId="0">'Terms of Use'!$B$2:$M$32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5" l="1"/>
  <c r="C80" i="5"/>
  <c r="E18" i="5" l="1"/>
  <c r="E40" i="5" l="1"/>
  <c r="J40" i="5"/>
  <c r="E61" i="5"/>
  <c r="J61" i="5"/>
  <c r="H48" i="5"/>
  <c r="L48" i="5"/>
  <c r="L80" i="5" l="1"/>
  <c r="J80" i="5"/>
  <c r="E81" i="5"/>
  <c r="C81" i="5"/>
  <c r="J59" i="5"/>
  <c r="E59" i="5"/>
  <c r="J57" i="5"/>
  <c r="E57" i="5"/>
  <c r="J55" i="5"/>
  <c r="E55" i="5"/>
  <c r="J53" i="5"/>
  <c r="E53" i="5"/>
  <c r="J32" i="5"/>
  <c r="D48" i="5"/>
  <c r="J38" i="5"/>
  <c r="J36" i="5"/>
  <c r="J34" i="5"/>
  <c r="E38" i="5"/>
  <c r="E36" i="5"/>
  <c r="E34" i="5"/>
  <c r="E32" i="5"/>
  <c r="J18" i="5"/>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7" i="3"/>
  <c r="C82" i="5" l="1"/>
  <c r="C83" i="5" s="1"/>
  <c r="C84" i="5" s="1"/>
  <c r="C85" i="5" s="1"/>
  <c r="C86" i="5" s="1"/>
  <c r="C87" i="5" s="1"/>
  <c r="C88" i="5" s="1"/>
  <c r="C89" i="5" s="1"/>
  <c r="C90" i="5" s="1"/>
  <c r="C91" i="5" s="1"/>
  <c r="C92" i="5" s="1"/>
  <c r="C93" i="5" s="1"/>
  <c r="C94" i="5" s="1"/>
  <c r="C95" i="5" s="1"/>
  <c r="C96" i="5" s="1"/>
  <c r="C97" i="5" s="1"/>
  <c r="C98" i="5" s="1"/>
  <c r="C99" i="5" s="1"/>
  <c r="C100" i="5" s="1"/>
  <c r="C101" i="5" s="1"/>
  <c r="C102" i="5" s="1"/>
  <c r="C103" i="5" s="1"/>
  <c r="C104" i="5" s="1"/>
  <c r="C105" i="5" s="1"/>
  <c r="C106" i="5" s="1"/>
  <c r="C107" i="5" s="1"/>
  <c r="C108" i="5" s="1"/>
  <c r="C109" i="5" s="1"/>
  <c r="C110" i="5" s="1"/>
  <c r="C111" i="5" s="1"/>
  <c r="C112" i="5" s="1"/>
  <c r="C113" i="5" s="1"/>
  <c r="C114" i="5" s="1"/>
  <c r="C115" i="5" s="1"/>
  <c r="C116" i="5" s="1"/>
  <c r="C117" i="5" s="1"/>
  <c r="C118" i="5" s="1"/>
  <c r="C119" i="5" s="1"/>
  <c r="C120" i="5" s="1"/>
  <c r="C121" i="5" s="1"/>
  <c r="C122" i="5" s="1"/>
  <c r="C123" i="5" s="1"/>
  <c r="C124" i="5" s="1"/>
  <c r="C125" i="5" s="1"/>
  <c r="C126" i="5" s="1"/>
  <c r="C127" i="5" s="1"/>
  <c r="C128" i="5" s="1"/>
  <c r="C129" i="5" s="1"/>
  <c r="E82" i="5"/>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E107" i="5" s="1"/>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J81" i="5"/>
  <c r="J82" i="5" s="1"/>
  <c r="J83" i="5" s="1"/>
  <c r="J84" i="5" s="1"/>
  <c r="J85" i="5" s="1"/>
  <c r="J86" i="5" s="1"/>
  <c r="J87" i="5" s="1"/>
  <c r="J88" i="5" s="1"/>
  <c r="J89" i="5" s="1"/>
  <c r="J90" i="5" s="1"/>
  <c r="J91" i="5" s="1"/>
  <c r="J92" i="5" s="1"/>
  <c r="J93" i="5" s="1"/>
  <c r="J94" i="5" s="1"/>
  <c r="J95" i="5" s="1"/>
  <c r="J96" i="5" s="1"/>
  <c r="J97" i="5" s="1"/>
  <c r="J98" i="5" s="1"/>
  <c r="J99" i="5" s="1"/>
  <c r="J100" i="5" s="1"/>
  <c r="J101" i="5" s="1"/>
  <c r="J102" i="5" s="1"/>
  <c r="J103" i="5" s="1"/>
  <c r="J104" i="5" s="1"/>
  <c r="J105" i="5" s="1"/>
  <c r="J106" i="5" s="1"/>
  <c r="J107" i="5" s="1"/>
  <c r="J108" i="5" s="1"/>
  <c r="J109" i="5" s="1"/>
  <c r="J110" i="5" s="1"/>
  <c r="J111" i="5" s="1"/>
  <c r="J112" i="5" s="1"/>
  <c r="J113" i="5" s="1"/>
  <c r="J114" i="5" s="1"/>
  <c r="J115" i="5" s="1"/>
  <c r="J116" i="5" s="1"/>
  <c r="J117" i="5" s="1"/>
  <c r="J118" i="5" s="1"/>
  <c r="J119" i="5" s="1"/>
  <c r="J120" i="5" s="1"/>
  <c r="J121" i="5" s="1"/>
  <c r="J122" i="5" s="1"/>
  <c r="J123" i="5" s="1"/>
  <c r="J124" i="5" s="1"/>
  <c r="J125" i="5" s="1"/>
  <c r="J126" i="5" s="1"/>
  <c r="J127" i="5" s="1"/>
  <c r="J128" i="5" s="1"/>
  <c r="J129" i="5" s="1"/>
  <c r="K129" i="5" s="1"/>
  <c r="L81" i="5"/>
  <c r="L82" i="5" s="1"/>
  <c r="L83" i="5" s="1"/>
  <c r="L84" i="5" s="1"/>
  <c r="L85" i="5" s="1"/>
  <c r="L86" i="5" s="1"/>
  <c r="L87" i="5" s="1"/>
  <c r="L88" i="5" s="1"/>
  <c r="L89" i="5" s="1"/>
  <c r="L90" i="5" s="1"/>
  <c r="L91" i="5" s="1"/>
  <c r="L92" i="5" s="1"/>
  <c r="L93" i="5" s="1"/>
  <c r="L94" i="5" s="1"/>
  <c r="L95" i="5" s="1"/>
  <c r="L96" i="5" s="1"/>
  <c r="L97" i="5" s="1"/>
  <c r="L98" i="5" s="1"/>
  <c r="L99" i="5" s="1"/>
  <c r="L100" i="5" s="1"/>
  <c r="L101" i="5" s="1"/>
  <c r="L102" i="5" s="1"/>
  <c r="L103" i="5" s="1"/>
  <c r="L104" i="5" s="1"/>
  <c r="L105" i="5" s="1"/>
  <c r="L106" i="5" s="1"/>
  <c r="L107" i="5" s="1"/>
  <c r="L108" i="5" s="1"/>
  <c r="L109" i="5" s="1"/>
  <c r="L110" i="5" s="1"/>
  <c r="L111" i="5" s="1"/>
  <c r="L112" i="5" s="1"/>
  <c r="L113" i="5" s="1"/>
  <c r="L114" i="5" s="1"/>
  <c r="L115" i="5" s="1"/>
  <c r="L116" i="5" s="1"/>
  <c r="L117" i="5" s="1"/>
  <c r="L118" i="5" s="1"/>
  <c r="L119" i="5" s="1"/>
  <c r="L120" i="5" s="1"/>
  <c r="L121" i="5" s="1"/>
  <c r="L122" i="5" s="1"/>
  <c r="L123" i="5" s="1"/>
  <c r="L124" i="5" s="1"/>
  <c r="L125" i="5" s="1"/>
  <c r="L126" i="5" s="1"/>
  <c r="L127" i="5" s="1"/>
  <c r="L128" i="5" s="1"/>
  <c r="L129" i="5" s="1"/>
  <c r="K89" i="5" l="1"/>
  <c r="K119" i="5"/>
  <c r="K109" i="5"/>
  <c r="K99" i="5"/>
  <c r="F99" i="5"/>
  <c r="D34" i="5" s="1"/>
  <c r="F119" i="5"/>
  <c r="D38" i="5" s="1"/>
  <c r="F89" i="5"/>
  <c r="D32" i="5" s="1"/>
  <c r="F109" i="5"/>
  <c r="D36" i="5" s="1"/>
  <c r="D109" i="5"/>
  <c r="D99" i="5"/>
  <c r="M99" i="5"/>
  <c r="D55" i="5" s="1"/>
  <c r="F55" i="5" s="1"/>
  <c r="G55" i="5" s="1"/>
  <c r="M89" i="5"/>
  <c r="D53" i="5" s="1"/>
  <c r="K53" i="5" s="1"/>
  <c r="L53" i="5" s="1"/>
  <c r="M129" i="5"/>
  <c r="M109" i="5"/>
  <c r="D57" i="5" s="1"/>
  <c r="K57" i="5" s="1"/>
  <c r="L57" i="5" s="1"/>
  <c r="F129" i="5"/>
  <c r="D119" i="5"/>
  <c r="D89" i="5"/>
  <c r="M119" i="5"/>
  <c r="D59" i="5" s="1"/>
  <c r="F59" i="5" s="1"/>
  <c r="G59" i="5" s="1"/>
  <c r="D129" i="5"/>
  <c r="K59" i="5"/>
  <c r="L59" i="5" s="1"/>
  <c r="F57" i="5"/>
  <c r="G57" i="5" s="1"/>
  <c r="F53" i="5" l="1"/>
  <c r="G53" i="5" s="1"/>
  <c r="K55" i="5"/>
  <c r="L55" i="5" s="1"/>
  <c r="G129" i="5"/>
  <c r="D40" i="5"/>
  <c r="N129" i="5"/>
  <c r="D61" i="5"/>
  <c r="F36" i="5"/>
  <c r="G36" i="5" s="1"/>
  <c r="K36" i="5"/>
  <c r="L36" i="5" s="1"/>
  <c r="F32" i="5"/>
  <c r="G32" i="5" s="1"/>
  <c r="K32" i="5"/>
  <c r="L32" i="5" s="1"/>
  <c r="F38" i="5"/>
  <c r="G38" i="5" s="1"/>
  <c r="K38" i="5"/>
  <c r="L38" i="5" s="1"/>
  <c r="F34" i="5"/>
  <c r="G34" i="5" s="1"/>
  <c r="K34" i="5"/>
  <c r="L34" i="5" s="1"/>
  <c r="K61" i="5" l="1"/>
  <c r="L61" i="5" s="1"/>
  <c r="F61" i="5"/>
  <c r="G61" i="5" s="1"/>
  <c r="F40" i="5"/>
  <c r="G40" i="5" s="1"/>
  <c r="K40" i="5"/>
  <c r="L40" i="5"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<sst xmlns="http://schemas.openxmlformats.org/spreadsheetml/2006/main" count="85" uniqueCount="56">
  <si>
    <t>Terms of use</t>
  </si>
  <si>
    <t>Please read this information carefully.  By using this calculator you are confirming that you have understood and agree to be bound by the following terms and conditions. The calculator and the information provided are for the use of financial advisers only.</t>
  </si>
  <si>
    <t>Regulatory Notices</t>
  </si>
  <si>
    <t xml:space="preserve">Disclaimer </t>
  </si>
  <si>
    <t>This calculator is solely provided as a convenience to financial advisers.  The calculator should be used for information purposes only and is subject to change without notice. If you require additional information, you should contact appropriate Zurich personnel. While Zurich uses reasonable efforts to ensure that the calculator is current and accurate at the date of publication, no warranties are made, either expressed or implied, as to reliability, accuracy or completeness of the information. No warranty is given that this calculator is free from errors, defects, viruses, malicious programming or macros. To the fullest extent permitted by law, Zurich does not accept any liability for any loss suffered by any person arising out of or in connection with this calculator.</t>
  </si>
  <si>
    <t xml:space="preserve">Copyright </t>
  </si>
  <si>
    <t xml:space="preserve">All contents of this calculator, including but not limited to the text, graphics, links and sounds, are the copyright of Zurich and may not be copied, reproduced, distributed, uploaded, republished, decompiled, disassembled or transmitted in any way, in whole or in part. </t>
  </si>
  <si>
    <t>Binding agreement</t>
  </si>
  <si>
    <t xml:space="preserve">These terms and conditions form a binding agreement between you and Zurich, and you may not assign or otherwise transfer your rights or obligations under this agreement. These terms and conditions may be changed without notice at Zurich’s absolute discretion in respect of future use of the calculator and so you should reread the terms and conditions each time you access the calculator. </t>
  </si>
  <si>
    <t>Jurisdiction</t>
  </si>
  <si>
    <t xml:space="preserve">English law governs these terms and conditions and your use of the calculator. Any dispute shall be subject to the exclusive jurisdiction of the English courts. </t>
  </si>
  <si>
    <t>Zurich Assurance Ltd is authorised by the Prudential Regulation Authority and regulated by the Financial Conduct Authority and the Prudential Regulation Authority. Registered in England and Wales under company number 02456671. Registered Office: Unity Place, 1 Carfax Close, Swindon, SN1 1AP</t>
  </si>
  <si>
    <t>Copyright © 2025 Zurich Assurance Ltd</t>
  </si>
  <si>
    <t>Client details</t>
  </si>
  <si>
    <t>Current age:</t>
  </si>
  <si>
    <t>Male</t>
  </si>
  <si>
    <t>Female</t>
  </si>
  <si>
    <t>This worksheet contains two tables, presented horizontally with one blank column in between the tables.</t>
  </si>
  <si>
    <t>This worksheet uses notation in the column headers, please see the notation worksheet for explanations.</t>
  </si>
  <si>
    <t>Males</t>
  </si>
  <si>
    <t>Females</t>
  </si>
  <si>
    <t>age</t>
  </si>
  <si>
    <t>mx</t>
  </si>
  <si>
    <t>qx</t>
  </si>
  <si>
    <t>lx</t>
  </si>
  <si>
    <t>dx</t>
  </si>
  <si>
    <t>ex</t>
  </si>
  <si>
    <t>death</t>
  </si>
  <si>
    <t>Anniversary</t>
  </si>
  <si>
    <t>Life/Settlor 1</t>
  </si>
  <si>
    <t>Life/Settlor 2</t>
  </si>
  <si>
    <t>Without Rysaffe Planning</t>
  </si>
  <si>
    <t>Available nil-rate band:</t>
  </si>
  <si>
    <t>With Rysaffe Planning</t>
  </si>
  <si>
    <t>Annual premiums:</t>
  </si>
  <si>
    <t>Split into no. policies/trusts:</t>
  </si>
  <si>
    <t>Rysaffe Planning Calculator</t>
  </si>
  <si>
    <t>Excess &gt; NRB</t>
  </si>
  <si>
    <t>N.B. The nil-rate band(s) available for each of the trusts will be reduced by any Chargeable Lifetime Transfers (CLTs) made by the settlor(s) in the previous 7 years.</t>
  </si>
  <si>
    <t>Sum assured:</t>
  </si>
  <si>
    <t>Age</t>
  </si>
  <si>
    <t>Total premiums paid</t>
  </si>
  <si>
    <t>Assumes premiums are covered by normal expenditure out of income/annual exemption, and therefore not treated as CLTs themselves. If there is a periodic charge at the 10th anniversary prior to death then there will also be an exit charge.</t>
  </si>
  <si>
    <t>National Life Tables, United Kingdom, period expectation of life, based on data for the years 2022-2024</t>
  </si>
  <si>
    <t>Calculate the number of policies into which to split a Whole of Life application, to be held in separate discretionary trusts to minimise the likelihood of periodic charges using the Rysaffe principle.</t>
  </si>
  <si>
    <t>https://www.ons.gov.uk/peoplepopulationandcommunity/birthsdeathsandmarriages/lifeexpectancies/datasets/nationallifetablesunitedkingdomreferencetables</t>
  </si>
  <si>
    <t>Sum assured indexation rate:</t>
  </si>
  <si>
    <t>Gender:</t>
  </si>
  <si>
    <t>Periodic Charge</t>
  </si>
  <si>
    <t>Periodic charges (6%) are per trust, payable by the trustees, and for joint settlors will be the total of both charges for the individual settlements.</t>
  </si>
  <si>
    <t>FV formula (wo rounding)</t>
  </si>
  <si>
    <t>w rounding</t>
  </si>
  <si>
    <r>
      <t>Nothing contained in this calculator should be construed as a solicitation or offer or recommendation to buy or sell any protection product. Zurich Assurance Ltd ("</t>
    </r>
    <r>
      <rPr>
        <b/>
        <sz val="12"/>
        <rFont val="Zurich Sans Light"/>
      </rPr>
      <t>Zurich</t>
    </r>
    <r>
      <rPr>
        <sz val="12"/>
        <rFont val="Zurich Sans Light"/>
      </rPr>
      <t>") is not determining the suitability of any product. Nor does the information provided constitute advice.</t>
    </r>
  </si>
  <si>
    <r>
      <t xml:space="preserve">Please complete the </t>
    </r>
    <r>
      <rPr>
        <b/>
        <sz val="12"/>
        <color theme="3" tint="0.499984740745262"/>
        <rFont val="Zurich Sans Semibold"/>
      </rPr>
      <t>blue</t>
    </r>
    <r>
      <rPr>
        <b/>
        <sz val="12"/>
        <color theme="1"/>
        <rFont val="Zurich Sans Semibold"/>
      </rPr>
      <t xml:space="preserve"> boxes below:</t>
    </r>
  </si>
  <si>
    <r>
      <t>Average life expectancy</t>
    </r>
    <r>
      <rPr>
        <sz val="12"/>
        <color rgb="FFFF0000"/>
        <rFont val="Zurich Sans Light"/>
      </rPr>
      <t>*</t>
    </r>
    <r>
      <rPr>
        <sz val="12"/>
        <color theme="1"/>
        <rFont val="Zurich Sans Light"/>
      </rPr>
      <t>:</t>
    </r>
  </si>
  <si>
    <r>
      <rPr>
        <sz val="10.5"/>
        <color rgb="FFFF0000"/>
        <rFont val="Zurich Sans Light"/>
      </rPr>
      <t>*</t>
    </r>
    <r>
      <rPr>
        <sz val="10.5"/>
        <rFont val="Zurich Sans Light"/>
      </rPr>
      <t>Average life expectancy figures are based on the Office of National Statistics' National life tables – period life expectancy in the UK: 2022 to 2024, published 10th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</si>
</sst>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0.000000"/>
    <numFmt numFmtId="166" formatCode="0.0"/>
    <numFmt numFmtId="167" formatCode="#,##0.0"/>
    <numFmt numFmtId="168" formatCode="&quot;£&quot;#,##0.00"/>
  </numFmts>
  <fonts count="54">
    <font>
      <sz val="11"/>
      <color theme="1"/>
      <name val="Aptos Narrow"/>
      <family val="2"/>
      <scheme val="minor"/>
    </font>
    <font>
      <sz val="11"/>
      <color theme="1"/>
      <name val="Aptos Narrow"/>
      <family val="2"/>
      <scheme val="minor"/>
    </font>
    <font>
      <sz val="11"/>
      <color theme="0"/>
      <name val="Aptos Narrow"/>
      <family val="2"/>
      <scheme val="minor"/>
    </font>
    <font>
      <sz val="11"/>
      <name val="Aptos Narrow"/>
      <family val="2"/>
      <scheme val="minor"/>
    </font>
    <font>
      <sz val="12"/>
      <name val="Aptos Narrow"/>
      <family val="2"/>
      <scheme val="minor"/>
    </font>
    <font>
      <sz val="12"/>
      <color theme="1"/>
      <name val="Aptos Narrow"/>
      <family val="2"/>
      <scheme val="minor"/>
    </font>
    <font>
      <b/>
      <sz val="12"/>
      <color theme="3" tint="-0.249977111117893"/>
      <name val="Aptos Narrow"/>
      <family val="2"/>
      <scheme val="minor"/>
    </font>
    <font>
      <b/>
      <sz val="12"/>
      <color rgb="FF002060"/>
      <name val="Aptos Narrow"/>
      <family val="2"/>
      <scheme val="minor"/>
    </font>
    <font>
      <sz val="11"/>
      <color rgb="FF002060"/>
      <name val="Aptos Narrow"/>
      <family val="2"/>
      <scheme val="minor"/>
    </font>
    <font>
      <sz val="12"/>
      <color rgb="FF000000"/>
      <name val="Arial"/>
      <family val="2"/>
    </font>
    <font>
      <b/>
      <sz val="15"/>
      <color rgb="FF000000"/>
      <name val="Arial"/>
      <family val="2"/>
    </font>
    <font>
      <b/>
      <sz val="12"/>
      <color rgb="FF000000"/>
      <name val="Arial"/>
      <family val="2"/>
    </font>
    <font>
      <sz val="12"/>
      <color rgb="FF000000"/>
      <name val="#.##"/>
    </font>
    <font>
      <b/>
      <sz val="12"/>
      <color rgb="FF000000"/>
      <name val="Arial"/>
      <family val="2"/>
    </font>
    <font>
      <u/>
      <sz val="11"/>
      <color theme="10"/>
      <name val="Aptos Narrow"/>
      <family val="2"/>
      <scheme val="minor"/>
    </font>
    <font>
      <sz val="11"/>
      <color rgb="FFFF0000"/>
      <name val="Aptos Narrow"/>
      <family val="2"/>
      <scheme val="minor"/>
    </font>
    <font>
      <sz val="11"/>
      <color theme="1"/>
      <name val="Zurich Sans Light"/>
    </font>
    <font>
      <b/>
      <sz val="18"/>
      <color rgb="FF002060"/>
      <name val="Zurich Sans Semibold"/>
    </font>
    <font>
      <b/>
      <sz val="16"/>
      <color theme="0"/>
      <name val="Zurich Sans Semibold"/>
    </font>
    <font>
      <sz val="12"/>
      <name val="Zurich Sans Light"/>
    </font>
    <font>
      <b/>
      <sz val="12"/>
      <color rgb="FF23366F"/>
      <name val="Zurich Sans Semibold"/>
    </font>
    <font>
      <b/>
      <sz val="12"/>
      <color rgb="FF002060"/>
      <name val="Zurich Sans Semibold"/>
    </font>
    <font>
      <b/>
      <sz val="12"/>
      <name val="Zurich Sans Light"/>
    </font>
    <font>
      <b/>
      <sz val="12"/>
      <color theme="3" tint="9.9978637043366805E-2"/>
      <name val="Zurich Sans Semibold"/>
    </font>
    <font>
      <sz val="11"/>
      <name val="Zurich Sans Light"/>
    </font>
    <font>
      <b/>
      <sz val="18"/>
      <color rgb="FF002060"/>
      <name val="Zurich Sans Light"/>
    </font>
    <font>
      <sz val="18"/>
      <color rgb="FF0070C0"/>
      <name val="Zurich Sans Light"/>
    </font>
    <font>
      <sz val="13"/>
      <color theme="1"/>
      <name val="Zurich Sans Light"/>
    </font>
    <font>
      <b/>
      <sz val="12"/>
      <color theme="1"/>
      <name val="Zurich Sans Light"/>
    </font>
    <font>
      <b/>
      <sz val="11"/>
      <name val="Zurich Sans Light"/>
    </font>
    <font>
      <sz val="12"/>
      <color theme="1"/>
      <name val="Zurich Sans Light"/>
    </font>
    <font>
      <b/>
      <sz val="15"/>
      <color rgb="FF002060"/>
      <name val="Zurich Sans Light"/>
    </font>
    <font>
      <b/>
      <sz val="11"/>
      <color theme="0" tint="-0.499984740745262"/>
      <name val="Zurich Sans Light"/>
    </font>
    <font>
      <b/>
      <sz val="10.5"/>
      <name val="Zurich Sans Light"/>
    </font>
    <font>
      <b/>
      <sz val="11"/>
      <color rgb="FF002060"/>
      <name val="Zurich Sans Light"/>
    </font>
    <font>
      <b/>
      <sz val="10.5"/>
      <color theme="0"/>
      <name val="Zurich Sans Light"/>
    </font>
    <font>
      <sz val="10.5"/>
      <name val="Zurich Sans Light"/>
    </font>
    <font>
      <sz val="10.5"/>
      <color theme="1"/>
      <name val="Zurich Sans Light"/>
    </font>
    <font>
      <sz val="11"/>
      <color rgb="FF0070C0"/>
      <name val="Zurich Sans Light"/>
    </font>
    <font>
      <b/>
      <sz val="12"/>
      <color theme="1"/>
      <name val="Zurich Sans Semibold"/>
    </font>
    <font>
      <b/>
      <sz val="12"/>
      <color theme="3" tint="0.499984740745262"/>
      <name val="Zurich Sans Semibold"/>
    </font>
    <font>
      <b/>
      <sz val="15"/>
      <color rgb="FF002060"/>
      <name val="Zurich Sans Semibold"/>
    </font>
    <font>
      <sz val="12"/>
      <color theme="1"/>
      <name val="Zurich Sans Semibold"/>
    </font>
    <font>
      <sz val="11"/>
      <color theme="1"/>
      <name val="Zurich Sans Semibold"/>
    </font>
    <font>
      <sz val="11"/>
      <name val="Zurich Sans Semibold"/>
    </font>
    <font>
      <sz val="12"/>
      <color rgb="FF23366F"/>
      <name val="Zurich Sans Semibold"/>
    </font>
    <font>
      <b/>
      <sz val="10.5"/>
      <name val="Zurich Sans Semibold"/>
    </font>
    <font>
      <b/>
      <sz val="15"/>
      <color theme="0"/>
      <name val="Zurich Sans Semibold"/>
    </font>
    <font>
      <sz val="11"/>
      <color rgb="FF23366F"/>
      <name val="Zurich Sans Semibold"/>
    </font>
    <font>
      <b/>
      <sz val="10.5"/>
      <color theme="0"/>
      <name val="Zurich Sans Semibold"/>
    </font>
    <font>
      <b/>
      <sz val="12"/>
      <color theme="0"/>
      <name val="Zurich Sans Semibold"/>
    </font>
    <font>
      <b/>
      <sz val="10.5"/>
      <color theme="1"/>
      <name val="Zurich Sans Semibold"/>
    </font>
    <font>
      <sz val="12"/>
      <color rgb="FFFF0000"/>
      <name val="Zurich Sans Light"/>
    </font>
    <font>
      <sz val="10.5"/>
      <color rgb="FFFF0000"/>
      <name val="Zurich Sans Light"/>
    </font>
  </fonts>
  <fills count="8">
    <fill>
      <patternFill patternType="none"/>
    </fill>
    <fill>
      <patternFill patternType="gray125"/>
    </fill>
    <fill>
      <patternFill patternType="solid">
        <fgColor theme="0"/>
        <bgColor indexed="64"/>
      </patternFill>
    </fill>
    <fill>
      <patternFill patternType="solid">
        <fgColor rgb="FFF4F5F5"/>
        <bgColor indexed="64"/>
      </patternFill>
    </fill>
    <fill>
      <patternFill patternType="solid">
        <fgColor rgb="FF23366F"/>
        <bgColor indexed="64"/>
      </patternFill>
    </fill>
    <fill>
      <patternFill patternType="solid">
        <fgColor rgb="FFAED0EA"/>
        <bgColor indexed="64"/>
      </patternFill>
    </fill>
    <fill>
      <patternFill patternType="solid">
        <fgColor rgb="FFDAD2BD"/>
        <bgColor indexed="64"/>
      </patternFill>
    </fill>
    <fill>
      <patternFill patternType="solid">
        <fgColor rgb="FF1D5996"/>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theme="3" tint="0.249977111117893"/>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rgb="FF002060"/>
      </left>
      <right style="thin">
        <color rgb="FF002060"/>
      </right>
      <top style="thin">
        <color rgb="FF002060"/>
      </top>
      <bottom style="thin">
        <color rgb="FF00206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right/>
      <top style="thin">
        <color indexed="64"/>
      </top>
      <bottom style="thin">
        <color indexed="64"/>
      </bottom>
      <diagonal/>
    </border>
    <border>
      <left style="thin">
        <color rgb="FF002060"/>
      </left>
      <right style="thin">
        <color theme="0"/>
      </right>
      <top style="thin">
        <color rgb="FF002060"/>
      </top>
      <bottom style="thin">
        <color theme="0"/>
      </bottom>
      <diagonal/>
    </border>
    <border>
      <left style="thin">
        <color theme="0"/>
      </left>
      <right style="thin">
        <color theme="0"/>
      </right>
      <top style="thin">
        <color rgb="FF002060"/>
      </top>
      <bottom style="thin">
        <color theme="0"/>
      </bottom>
      <diagonal/>
    </border>
    <border>
      <left style="thin">
        <color theme="0"/>
      </left>
      <right style="thin">
        <color rgb="FF002060"/>
      </right>
      <top style="thin">
        <color rgb="FF002060"/>
      </top>
      <bottom style="thin">
        <color theme="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theme="0"/>
      </left>
      <right style="thin">
        <color theme="0"/>
      </right>
      <top style="thin">
        <color theme="0"/>
      </top>
      <bottom style="thin">
        <color theme="0"/>
      </bottom>
      <diagonal/>
    </border>
    <border>
      <left style="thin">
        <color rgb="FF002060"/>
      </left>
      <right style="thin">
        <color theme="0"/>
      </right>
      <top style="thin">
        <color theme="0"/>
      </top>
      <bottom style="thin">
        <color theme="0"/>
      </bottom>
      <diagonal/>
    </border>
    <border>
      <left style="thin">
        <color theme="0"/>
      </left>
      <right style="thin">
        <color rgb="FF002060"/>
      </right>
      <top style="thin">
        <color theme="0"/>
      </top>
      <bottom style="thin">
        <color theme="0"/>
      </bottom>
      <diagonal/>
    </border>
  </borders>
  <cellStyleXfs count="4">
    <xf numFmtId="0" fontId="0" fillId="0" borderId="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52">
    <xf numFmtId="0" fontId="0" fillId="0" borderId="0" xfId="0"/>
    <xf numFmtId="0" fontId="9" fillId="0" borderId="0" xfId="2"/>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11" fillId="0" borderId="0" xfId="2" applyFont="1" applyAlignment="1">
      <alignment horizontal="center"/>
    </xf>
    <xf numFmtId="0" fontId="9" fillId="0" borderId="0" xfId="2" applyAlignment="1">
      <alignment horizontal="center"/>
    </xf>
    <xf numFmtId="165" fontId="9" fillId="0" borderId="0" xfId="2" applyNumberFormat="1" applyAlignment="1">
      <alignment horizontal="center"/>
    </xf>
    <xf numFmtId="166" fontId="9" fillId="0" borderId="0" xfId="2" applyNumberFormat="1" applyAlignment="1">
      <alignment horizontal="center"/>
    </xf>
    <xf numFmtId="2" fontId="12" fillId="0" borderId="0" xfId="2" applyNumberFormat="1" applyFont="1" applyAlignment="1">
      <alignment horizontal="center"/>
    </xf>
    <xf numFmtId="2" fontId="9" fillId="0" borderId="0" xfId="2" applyNumberFormat="1" applyAlignment="1">
      <alignment horizontal="center"/>
    </xf>
    <xf numFmtId="166" fontId="11" fillId="0" borderId="0" xfId="2" applyNumberFormat="1" applyFont="1" applyAlignment="1">
      <alignment horizontal="center"/>
    </xf>
    <xf numFmtId="166" fontId="13" fillId="0" borderId="17" xfId="2" applyNumberFormat="1" applyFont="1" applyBorder="1" applyAlignment="1">
      <alignment horizontal="center" vertical="center"/>
    </xf>
    <xf numFmtId="0" fontId="9" fillId="0" borderId="0" xfId="0" applyFont="1"/>
    <xf numFmtId="0" fontId="10" fillId="0" borderId="0" xfId="0" applyFont="1"/>
    <xf numFmtId="0" fontId="14" fillId="0" borderId="0" xfId="3" applyAlignment="1">
      <alignment horizontal="left"/>
    </xf>
    <xf numFmtId="164" fontId="48" fillId="5" borderId="12" xfId="0" applyNumberFormat="1" applyFont="1" applyFill="1" applyBorder="1" applyAlignment="1" applyProtection="1">
      <alignment horizontal="center" vertical="center"/>
      <protection locked="0"/>
    </xf>
    <xf numFmtId="168" fontId="48" fillId="5" borderId="12" xfId="0" applyNumberFormat="1" applyFont="1" applyFill="1" applyBorder="1" applyAlignment="1" applyProtection="1">
      <alignment horizontal="center" vertical="center"/>
      <protection locked="0"/>
    </xf>
    <xf numFmtId="3" fontId="48" fillId="5" borderId="12" xfId="0" applyNumberFormat="1" applyFont="1" applyFill="1" applyBorder="1" applyAlignment="1" applyProtection="1">
      <alignment horizontal="center" vertical="center"/>
      <protection locked="0"/>
    </xf>
    <xf numFmtId="0" fontId="16" fillId="3" borderId="1" xfId="0" applyFont="1" applyFill="1" applyBorder="1" applyProtection="1">
      <protection hidden="1"/>
    </xf>
    <xf numFmtId="0" fontId="16" fillId="3" borderId="2" xfId="0" applyFont="1" applyFill="1" applyBorder="1" applyProtection="1">
      <protection hidden="1"/>
    </xf>
    <xf numFmtId="0" fontId="24" fillId="3" borderId="2" xfId="0" applyFont="1" applyFill="1" applyBorder="1" applyProtection="1">
      <protection hidden="1"/>
    </xf>
    <xf numFmtId="0" fontId="16" fillId="3" borderId="4" xfId="0" applyFont="1" applyFill="1" applyBorder="1" applyProtection="1">
      <protection hidden="1"/>
    </xf>
    <xf numFmtId="0" fontId="17" fillId="3" borderId="0" xfId="0" applyFont="1" applyFill="1" applyProtection="1">
      <protection hidden="1"/>
    </xf>
    <xf numFmtId="0" fontId="25" fillId="3" borderId="0" xfId="0" applyFont="1" applyFill="1" applyProtection="1">
      <protection hidden="1"/>
    </xf>
    <xf numFmtId="0" fontId="16" fillId="3" borderId="0" xfId="0" applyFont="1" applyFill="1" applyProtection="1">
      <protection hidden="1"/>
    </xf>
    <xf numFmtId="0" fontId="24" fillId="3" borderId="0" xfId="0" applyFont="1" applyFill="1" applyProtection="1">
      <protection hidden="1"/>
    </xf>
    <xf numFmtId="0" fontId="16" fillId="3" borderId="0" xfId="0" applyFont="1" applyFill="1" applyAlignment="1" applyProtection="1">
      <alignment horizontal="center" vertical="center"/>
      <protection hidden="1"/>
    </xf>
    <xf numFmtId="0" fontId="16" fillId="3" borderId="5" xfId="0" applyFont="1" applyFill="1" applyBorder="1" applyAlignment="1" applyProtection="1">
      <alignment horizontal="center" vertical="center"/>
      <protection hidden="1"/>
    </xf>
    <xf numFmtId="0" fontId="16" fillId="3" borderId="5" xfId="0" applyFont="1" applyFill="1" applyBorder="1" applyProtection="1">
      <protection hidden="1"/>
    </xf>
    <xf numFmtId="0" fontId="26" fillId="3" borderId="0" xfId="0" applyFont="1" applyFill="1" applyAlignment="1" applyProtection="1">
      <alignment vertical="center"/>
      <protection hidden="1"/>
    </xf>
    <xf numFmtId="0" fontId="27" fillId="3" borderId="0" xfId="0" applyFont="1" applyFill="1" applyAlignment="1" applyProtection="1">
      <alignment horizontal="center" vertical="center"/>
      <protection hidden="1"/>
    </xf>
    <xf numFmtId="0" fontId="16" fillId="3" borderId="4" xfId="0" applyFont="1" applyFill="1" applyBorder="1" applyAlignment="1" applyProtection="1">
      <alignment vertical="center"/>
      <protection hidden="1"/>
    </xf>
    <xf numFmtId="0" fontId="39" fillId="3" borderId="0" xfId="0" applyFont="1" applyFill="1" applyAlignment="1" applyProtection="1">
      <alignment vertical="center"/>
      <protection hidden="1"/>
    </xf>
    <xf numFmtId="0" fontId="28" fillId="3" borderId="0" xfId="0" applyFont="1" applyFill="1" applyAlignment="1" applyProtection="1">
      <alignment vertical="center"/>
      <protection hidden="1"/>
    </xf>
    <xf numFmtId="0" fontId="29" fillId="3" borderId="0" xfId="0" applyFont="1" applyFill="1" applyAlignment="1" applyProtection="1">
      <alignment horizontal="left" vertical="center" wrapText="1"/>
      <protection hidden="1"/>
    </xf>
    <xf numFmtId="0" fontId="24" fillId="3" borderId="0" xfId="0" applyFont="1" applyFill="1" applyAlignment="1" applyProtection="1">
      <alignment vertical="center"/>
      <protection hidden="1"/>
    </xf>
    <xf numFmtId="0" fontId="30" fillId="3" borderId="0" xfId="0" applyFont="1" applyFill="1" applyAlignment="1" applyProtection="1">
      <alignment horizontal="center" vertical="center"/>
      <protection hidden="1"/>
    </xf>
    <xf numFmtId="0" fontId="26" fillId="3" borderId="6" xfId="0" applyFont="1" applyFill="1" applyBorder="1" applyAlignment="1" applyProtection="1">
      <alignment vertical="center"/>
      <protection hidden="1"/>
    </xf>
    <xf numFmtId="0" fontId="30" fillId="3" borderId="6" xfId="0" applyFont="1" applyFill="1" applyBorder="1" applyAlignment="1" applyProtection="1">
      <alignment horizontal="center" vertical="center"/>
      <protection hidden="1"/>
    </xf>
    <xf numFmtId="0" fontId="27" fillId="3" borderId="6" xfId="0" applyFont="1" applyFill="1" applyBorder="1" applyAlignment="1" applyProtection="1">
      <alignment horizontal="center" vertical="center"/>
      <protection hidden="1"/>
    </xf>
    <xf numFmtId="0" fontId="16" fillId="3" borderId="0" xfId="0" applyFont="1" applyFill="1" applyAlignment="1" applyProtection="1">
      <alignment vertical="center"/>
      <protection hidden="1"/>
    </xf>
    <xf numFmtId="0" fontId="41" fillId="3" borderId="0" xfId="0" applyFont="1" applyFill="1" applyAlignment="1" applyProtection="1">
      <alignment vertical="center"/>
      <protection hidden="1"/>
    </xf>
    <xf numFmtId="0" fontId="42" fillId="3" borderId="0" xfId="0" applyFont="1" applyFill="1" applyAlignment="1" applyProtection="1">
      <alignment horizontal="center" vertical="center"/>
      <protection hidden="1"/>
    </xf>
    <xf numFmtId="0" fontId="43" fillId="3" borderId="0" xfId="0" applyFont="1" applyFill="1" applyAlignment="1" applyProtection="1">
      <alignment vertical="center"/>
      <protection hidden="1"/>
    </xf>
    <xf numFmtId="0" fontId="44" fillId="3" borderId="0" xfId="0" applyFont="1" applyFill="1" applyAlignment="1" applyProtection="1">
      <alignment vertical="center"/>
      <protection hidden="1"/>
    </xf>
    <xf numFmtId="0" fontId="30" fillId="3" borderId="0" xfId="0" applyFont="1" applyFill="1" applyAlignment="1" applyProtection="1">
      <alignment horizontal="left" vertical="center"/>
      <protection hidden="1"/>
    </xf>
    <xf numFmtId="0" fontId="32" fillId="3" borderId="5" xfId="0" applyFont="1" applyFill="1" applyBorder="1" applyAlignment="1" applyProtection="1">
      <alignment vertical="center"/>
      <protection hidden="1"/>
    </xf>
    <xf numFmtId="0" fontId="26" fillId="3" borderId="0" xfId="0" applyFont="1" applyFill="1" applyAlignment="1" applyProtection="1">
      <alignment horizontal="left" vertical="center" indent="1"/>
      <protection hidden="1"/>
    </xf>
    <xf numFmtId="0" fontId="31" fillId="3" borderId="0" xfId="0" applyFont="1" applyFill="1" applyAlignment="1" applyProtection="1">
      <alignment horizontal="left" vertical="center"/>
      <protection hidden="1"/>
    </xf>
    <xf numFmtId="0" fontId="16" fillId="3" borderId="0" xfId="0" applyFont="1" applyFill="1" applyAlignment="1" applyProtection="1">
      <alignment horizontal="left" vertical="center"/>
      <protection hidden="1"/>
    </xf>
    <xf numFmtId="0" fontId="16" fillId="3" borderId="0" xfId="0" applyFont="1" applyFill="1" applyAlignment="1" applyProtection="1">
      <alignment horizontal="right" vertical="center" indent="1"/>
      <protection hidden="1"/>
    </xf>
    <xf numFmtId="0" fontId="34" fillId="3" borderId="0" xfId="0" applyFont="1" applyFill="1" applyAlignment="1" applyProtection="1">
      <alignment horizontal="left" vertical="center"/>
      <protection hidden="1"/>
    </xf>
    <xf numFmtId="0" fontId="35" fillId="6" borderId="7" xfId="0" applyFont="1" applyFill="1" applyBorder="1" applyAlignment="1" applyProtection="1">
      <alignment horizontal="center" vertical="center"/>
      <protection hidden="1"/>
    </xf>
    <xf numFmtId="0" fontId="35" fillId="6" borderId="8" xfId="0" applyFont="1" applyFill="1" applyBorder="1" applyAlignment="1" applyProtection="1">
      <alignment horizontal="center" vertical="center"/>
      <protection hidden="1"/>
    </xf>
    <xf numFmtId="0" fontId="35" fillId="6" borderId="0" xfId="0" applyFont="1" applyFill="1" applyAlignment="1" applyProtection="1">
      <alignment horizontal="center" vertical="center"/>
      <protection hidden="1"/>
    </xf>
    <xf numFmtId="0" fontId="36" fillId="6" borderId="8" xfId="0" applyFont="1" applyFill="1" applyBorder="1" applyAlignment="1" applyProtection="1">
      <alignment horizontal="center" vertical="center"/>
      <protection hidden="1"/>
    </xf>
    <xf numFmtId="0" fontId="36" fillId="6" borderId="7" xfId="0" applyFont="1" applyFill="1" applyBorder="1" applyAlignment="1" applyProtection="1">
      <alignment horizontal="center" vertical="center"/>
      <protection hidden="1"/>
    </xf>
    <xf numFmtId="0" fontId="36" fillId="6" borderId="0" xfId="0" applyFont="1" applyFill="1" applyAlignment="1" applyProtection="1">
      <alignment horizontal="center" vertical="center"/>
      <protection hidden="1"/>
    </xf>
    <xf numFmtId="0" fontId="37" fillId="6" borderId="7" xfId="0" applyFont="1" applyFill="1" applyBorder="1" applyAlignment="1" applyProtection="1">
      <alignment horizontal="center" vertical="center"/>
      <protection hidden="1"/>
    </xf>
    <xf numFmtId="168" fontId="37" fillId="6" borderId="8" xfId="0" applyNumberFormat="1" applyFont="1" applyFill="1" applyBorder="1" applyAlignment="1" applyProtection="1">
      <alignment horizontal="center" vertical="center"/>
      <protection hidden="1"/>
    </xf>
    <xf numFmtId="3" fontId="37" fillId="6" borderId="7" xfId="0" applyNumberFormat="1" applyFont="1" applyFill="1" applyBorder="1" applyAlignment="1" applyProtection="1">
      <alignment horizontal="center" vertical="center"/>
      <protection hidden="1"/>
    </xf>
    <xf numFmtId="168" fontId="36" fillId="6" borderId="0" xfId="1" applyNumberFormat="1" applyFont="1" applyFill="1" applyBorder="1" applyAlignment="1" applyProtection="1">
      <alignment horizontal="center" vertical="center"/>
      <protection hidden="1"/>
    </xf>
    <xf numFmtId="168" fontId="51" fillId="6" borderId="0" xfId="0" applyNumberFormat="1" applyFont="1" applyFill="1" applyAlignment="1" applyProtection="1">
      <alignment horizontal="center" vertical="center"/>
      <protection hidden="1"/>
    </xf>
    <xf numFmtId="168" fontId="51" fillId="6" borderId="8" xfId="0" applyNumberFormat="1" applyFont="1" applyFill="1" applyBorder="1" applyAlignment="1" applyProtection="1">
      <alignment horizontal="center" vertical="center"/>
      <protection hidden="1"/>
    </xf>
    <xf numFmtId="168" fontId="46" fillId="6" borderId="8" xfId="1" applyNumberFormat="1" applyFont="1" applyFill="1" applyBorder="1" applyAlignment="1" applyProtection="1">
      <alignment horizontal="center" vertical="center"/>
      <protection hidden="1"/>
    </xf>
    <xf numFmtId="168" fontId="35" fillId="6" borderId="8" xfId="0" applyNumberFormat="1" applyFont="1" applyFill="1" applyBorder="1" applyAlignment="1" applyProtection="1">
      <alignment horizontal="center" vertical="center"/>
      <protection hidden="1"/>
    </xf>
    <xf numFmtId="168" fontId="36" fillId="6" borderId="0" xfId="0" applyNumberFormat="1" applyFont="1" applyFill="1" applyAlignment="1" applyProtection="1">
      <alignment horizontal="center" vertical="center"/>
      <protection hidden="1"/>
    </xf>
    <xf numFmtId="168" fontId="33" fillId="6" borderId="0" xfId="0" applyNumberFormat="1" applyFont="1" applyFill="1" applyAlignment="1" applyProtection="1">
      <alignment horizontal="center" vertical="center"/>
      <protection hidden="1"/>
    </xf>
    <xf numFmtId="0" fontId="35" fillId="6" borderId="9" xfId="0" applyFont="1" applyFill="1" applyBorder="1" applyAlignment="1" applyProtection="1">
      <alignment horizontal="center" vertical="center"/>
      <protection hidden="1"/>
    </xf>
    <xf numFmtId="0" fontId="35" fillId="6" borderId="11" xfId="0" applyFont="1" applyFill="1" applyBorder="1" applyAlignment="1" applyProtection="1">
      <alignment horizontal="center" vertical="center"/>
      <protection hidden="1"/>
    </xf>
    <xf numFmtId="0" fontId="35" fillId="6" borderId="10" xfId="0" applyFont="1" applyFill="1" applyBorder="1" applyAlignment="1" applyProtection="1">
      <alignment horizontal="center" vertical="center"/>
      <protection hidden="1"/>
    </xf>
    <xf numFmtId="0" fontId="38" fillId="3" borderId="0" xfId="0" applyFont="1" applyFill="1" applyAlignment="1" applyProtection="1">
      <alignment vertical="center"/>
      <protection hidden="1"/>
    </xf>
    <xf numFmtId="164" fontId="24" fillId="6" borderId="12" xfId="0" applyNumberFormat="1" applyFont="1" applyFill="1" applyBorder="1" applyAlignment="1" applyProtection="1">
      <alignment horizontal="center" vertical="center"/>
      <protection hidden="1"/>
    </xf>
    <xf numFmtId="168" fontId="24" fillId="6" borderId="12" xfId="0" applyNumberFormat="1" applyFont="1" applyFill="1" applyBorder="1" applyAlignment="1" applyProtection="1">
      <alignment horizontal="center" vertical="center"/>
      <protection hidden="1"/>
    </xf>
    <xf numFmtId="0" fontId="36" fillId="3" borderId="0" xfId="0" applyFont="1" applyFill="1" applyAlignment="1" applyProtection="1">
      <alignment horizontal="left" vertical="center" wrapText="1"/>
      <protection hidden="1"/>
    </xf>
    <xf numFmtId="0" fontId="16" fillId="3" borderId="5" xfId="0" applyFont="1" applyFill="1" applyBorder="1" applyAlignment="1" applyProtection="1">
      <alignment vertical="center"/>
      <protection hidden="1"/>
    </xf>
    <xf numFmtId="0" fontId="16" fillId="3" borderId="13" xfId="0" applyFont="1" applyFill="1" applyBorder="1" applyAlignment="1" applyProtection="1">
      <alignment vertical="center"/>
      <protection hidden="1"/>
    </xf>
    <xf numFmtId="0" fontId="16" fillId="3" borderId="14" xfId="0" applyFont="1" applyFill="1" applyBorder="1" applyAlignment="1" applyProtection="1">
      <alignment vertical="center"/>
      <protection hidden="1"/>
    </xf>
    <xf numFmtId="0" fontId="16" fillId="3" borderId="15" xfId="0" applyFont="1" applyFill="1" applyBorder="1" applyAlignment="1" applyProtection="1">
      <alignment vertical="center"/>
      <protection hidden="1"/>
    </xf>
    <xf numFmtId="0" fontId="49" fillId="7" borderId="24" xfId="0" applyFont="1" applyFill="1" applyBorder="1" applyAlignment="1" applyProtection="1">
      <alignment horizontal="center" vertical="center"/>
      <protection hidden="1"/>
    </xf>
    <xf numFmtId="0" fontId="49" fillId="7" borderId="26" xfId="0" applyFont="1" applyFill="1" applyBorder="1" applyAlignment="1" applyProtection="1">
      <alignment horizontal="center" vertical="center"/>
      <protection hidden="1"/>
    </xf>
    <xf numFmtId="0" fontId="0" fillId="2" borderId="0" xfId="0" applyFill="1" applyProtection="1">
      <protection hidden="1"/>
    </xf>
    <xf numFmtId="0" fontId="3" fillId="2" borderId="0" xfId="0" applyFont="1" applyFill="1" applyProtection="1">
      <protection hidden="1"/>
    </xf>
    <xf numFmtId="0" fontId="3" fillId="2" borderId="0" xfId="0" applyFont="1" applyFill="1" applyAlignment="1" applyProtection="1">
      <alignment horizontal="center"/>
      <protection hidden="1"/>
    </xf>
    <xf numFmtId="0" fontId="8" fillId="2" borderId="0" xfId="0" applyFont="1" applyFill="1" applyProtection="1">
      <protection hidden="1"/>
    </xf>
    <xf numFmtId="0" fontId="3" fillId="2" borderId="0" xfId="0" applyFont="1" applyFill="1" applyAlignment="1" applyProtection="1">
      <alignment horizontal="center" vertical="center"/>
      <protection hidden="1"/>
    </xf>
    <xf numFmtId="9" fontId="3" fillId="2" borderId="0" xfId="0" applyNumberFormat="1" applyFont="1" applyFill="1" applyProtection="1">
      <protection hidden="1"/>
    </xf>
    <xf numFmtId="9" fontId="3" fillId="2" borderId="0" xfId="0" quotePrefix="1" applyNumberFormat="1" applyFont="1" applyFill="1" applyProtection="1">
      <protection hidden="1"/>
    </xf>
    <xf numFmtId="0" fontId="3"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0" fillId="2" borderId="0" xfId="0" applyFill="1" applyAlignment="1" applyProtection="1">
      <alignment vertical="center"/>
      <protection hidden="1"/>
    </xf>
    <xf numFmtId="168" fontId="3" fillId="2" borderId="0" xfId="0" applyNumberFormat="1" applyFont="1" applyFill="1" applyProtection="1">
      <protection hidden="1"/>
    </xf>
    <xf numFmtId="168" fontId="15" fillId="2" borderId="0" xfId="0" applyNumberFormat="1" applyFont="1" applyFill="1" applyAlignment="1" applyProtection="1">
      <alignment horizontal="center"/>
      <protection hidden="1"/>
    </xf>
    <xf numFmtId="0" fontId="2" fillId="2" borderId="0" xfId="0" applyFont="1" applyFill="1" applyProtection="1">
      <protection hidden="1"/>
    </xf>
    <xf numFmtId="168" fontId="0" fillId="2" borderId="0" xfId="0" applyNumberFormat="1" applyFill="1" applyProtection="1">
      <protection hidden="1"/>
    </xf>
    <xf numFmtId="0" fontId="5" fillId="3" borderId="1" xfId="0" applyFont="1" applyFill="1" applyBorder="1" applyAlignment="1" applyProtection="1">
      <alignment horizontal="left" vertical="center"/>
      <protection hidden="1"/>
    </xf>
    <xf numFmtId="0" fontId="5" fillId="3" borderId="2" xfId="0" applyFont="1" applyFill="1" applyBorder="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3" borderId="4" xfId="0" applyFont="1" applyFill="1" applyBorder="1" applyAlignment="1" applyProtection="1">
      <alignment horizontal="left" vertical="center"/>
      <protection hidden="1"/>
    </xf>
    <xf numFmtId="0" fontId="17" fillId="3" borderId="0" xfId="0" applyFont="1" applyFill="1" applyAlignment="1" applyProtection="1">
      <alignment horizontal="left" vertical="center"/>
      <protection hidden="1"/>
    </xf>
    <xf numFmtId="0" fontId="4" fillId="3" borderId="0" xfId="0" applyFont="1" applyFill="1" applyAlignment="1" applyProtection="1">
      <alignment horizontal="left" vertical="center"/>
      <protection hidden="1"/>
    </xf>
    <xf numFmtId="0" fontId="4" fillId="2" borderId="0" xfId="0" applyFont="1" applyFill="1" applyAlignment="1" applyProtection="1">
      <alignment horizontal="left" vertical="center"/>
      <protection hidden="1"/>
    </xf>
    <xf numFmtId="0" fontId="4" fillId="3" borderId="5" xfId="0" applyFont="1" applyFill="1" applyBorder="1" applyAlignment="1" applyProtection="1">
      <alignment horizontal="left" vertical="center"/>
      <protection hidden="1"/>
    </xf>
    <xf numFmtId="0" fontId="19" fillId="3" borderId="0" xfId="0" applyFont="1" applyFill="1" applyAlignment="1" applyProtection="1">
      <alignment vertical="center"/>
      <protection hidden="1"/>
    </xf>
    <xf numFmtId="0" fontId="6" fillId="3" borderId="5" xfId="0" applyFont="1" applyFill="1" applyBorder="1" applyAlignment="1" applyProtection="1">
      <alignment horizontal="left" vertical="center" wrapText="1"/>
      <protection hidden="1"/>
    </xf>
    <xf numFmtId="0" fontId="6" fillId="2" borderId="0" xfId="0" applyFont="1" applyFill="1" applyAlignment="1" applyProtection="1">
      <alignment horizontal="left" vertical="center" wrapText="1"/>
      <protection hidden="1"/>
    </xf>
    <xf numFmtId="0" fontId="21" fillId="3" borderId="0" xfId="0" applyFont="1" applyFill="1" applyAlignment="1" applyProtection="1">
      <alignment vertical="center"/>
      <protection hidden="1"/>
    </xf>
    <xf numFmtId="0" fontId="19" fillId="3" borderId="0" xfId="0" applyFont="1" applyFill="1" applyAlignment="1" applyProtection="1">
      <alignment vertical="center" wrapText="1"/>
      <protection hidden="1"/>
    </xf>
    <xf numFmtId="0" fontId="4" fillId="3" borderId="5" xfId="0"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22" fillId="3" borderId="0" xfId="0" applyFont="1" applyFill="1" applyAlignment="1" applyProtection="1">
      <alignment vertical="center"/>
      <protection hidden="1"/>
    </xf>
    <xf numFmtId="0" fontId="7" fillId="3" borderId="5" xfId="0" applyFont="1" applyFill="1" applyBorder="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0" fontId="5" fillId="3" borderId="13" xfId="0" applyFont="1" applyFill="1" applyBorder="1" applyAlignment="1" applyProtection="1">
      <alignment horizontal="left" vertical="center"/>
      <protection hidden="1"/>
    </xf>
    <xf numFmtId="0" fontId="7" fillId="3" borderId="14" xfId="0" applyFont="1" applyFill="1" applyBorder="1" applyAlignment="1" applyProtection="1">
      <alignment horizontal="left" vertical="center" wrapText="1"/>
      <protection hidden="1"/>
    </xf>
    <xf numFmtId="0" fontId="7" fillId="3" borderId="15" xfId="0" applyFont="1" applyFill="1" applyBorder="1" applyAlignment="1" applyProtection="1">
      <alignment horizontal="left" vertical="center" wrapText="1"/>
      <protection hidden="1"/>
    </xf>
    <xf numFmtId="0" fontId="16" fillId="3" borderId="2"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6" fillId="3" borderId="0" xfId="0" applyFont="1" applyFill="1" applyAlignment="1" applyProtection="1">
      <alignment horizontal="center" vertical="center"/>
      <protection hidden="1"/>
    </xf>
    <xf numFmtId="0" fontId="16" fillId="3" borderId="5" xfId="0" applyFont="1" applyFill="1" applyBorder="1" applyAlignment="1" applyProtection="1">
      <alignment horizontal="center" vertical="center"/>
      <protection hidden="1"/>
    </xf>
    <xf numFmtId="0" fontId="18" fillId="4" borderId="0" xfId="0" applyFont="1" applyFill="1" applyAlignment="1" applyProtection="1">
      <alignment horizontal="left" vertical="center"/>
      <protection hidden="1"/>
    </xf>
    <xf numFmtId="0" fontId="19" fillId="3" borderId="0" xfId="0" applyFont="1" applyFill="1" applyAlignment="1" applyProtection="1">
      <alignment vertical="center" wrapText="1"/>
      <protection hidden="1"/>
    </xf>
    <xf numFmtId="0" fontId="20" fillId="3" borderId="0" xfId="0" applyFont="1" applyFill="1" applyAlignment="1" applyProtection="1">
      <alignment vertical="center" wrapText="1"/>
      <protection hidden="1"/>
    </xf>
    <xf numFmtId="0" fontId="19" fillId="3" borderId="0" xfId="0" applyFont="1" applyFill="1" applyAlignment="1" applyProtection="1">
      <alignment vertical="center"/>
      <protection hidden="1"/>
    </xf>
    <xf numFmtId="0" fontId="47" fillId="4" borderId="0" xfId="0" applyFont="1" applyFill="1" applyAlignment="1" applyProtection="1">
      <alignment horizontal="left" vertical="center"/>
      <protection hidden="1"/>
    </xf>
    <xf numFmtId="0" fontId="50" fillId="4" borderId="0" xfId="0" applyFont="1" applyFill="1" applyAlignment="1" applyProtection="1">
      <alignment horizontal="center"/>
      <protection hidden="1"/>
    </xf>
    <xf numFmtId="0" fontId="23" fillId="3" borderId="0" xfId="0" applyFont="1" applyFill="1" applyAlignment="1" applyProtection="1">
      <alignment horizontal="left" vertical="center" wrapText="1"/>
      <protection hidden="1"/>
    </xf>
    <xf numFmtId="0" fontId="49" fillId="4" borderId="19" xfId="0" applyFont="1" applyFill="1" applyBorder="1" applyAlignment="1" applyProtection="1">
      <alignment horizontal="center" vertical="center"/>
      <protection hidden="1"/>
    </xf>
    <xf numFmtId="0" fontId="49" fillId="4" borderId="20" xfId="0" applyFont="1" applyFill="1" applyBorder="1" applyAlignment="1" applyProtection="1">
      <alignment horizontal="center" vertical="center"/>
      <protection hidden="1"/>
    </xf>
    <xf numFmtId="164" fontId="45" fillId="5" borderId="21" xfId="0" applyNumberFormat="1" applyFont="1" applyFill="1" applyBorder="1" applyAlignment="1" applyProtection="1">
      <alignment horizontal="center" vertical="center"/>
      <protection locked="0"/>
    </xf>
    <xf numFmtId="164" fontId="45" fillId="5" borderId="23" xfId="0" applyNumberFormat="1" applyFont="1" applyFill="1" applyBorder="1" applyAlignment="1" applyProtection="1">
      <alignment horizontal="center" vertical="center"/>
      <protection locked="0"/>
    </xf>
    <xf numFmtId="164" fontId="45" fillId="5" borderId="22" xfId="0" applyNumberFormat="1" applyFont="1" applyFill="1" applyBorder="1" applyAlignment="1" applyProtection="1">
      <alignment horizontal="center" vertical="center"/>
      <protection locked="0"/>
    </xf>
    <xf numFmtId="9" fontId="16" fillId="6" borderId="21" xfId="0" applyNumberFormat="1" applyFont="1" applyFill="1" applyBorder="1" applyAlignment="1" applyProtection="1">
      <alignment horizontal="center" vertical="center"/>
      <protection hidden="1"/>
    </xf>
    <xf numFmtId="9" fontId="16" fillId="6" borderId="22" xfId="0" applyNumberFormat="1" applyFont="1" applyFill="1" applyBorder="1" applyAlignment="1" applyProtection="1">
      <alignment horizontal="center" vertical="center"/>
      <protection hidden="1"/>
    </xf>
    <xf numFmtId="9" fontId="48" fillId="5" borderId="21" xfId="0" applyNumberFormat="1" applyFont="1" applyFill="1" applyBorder="1" applyAlignment="1" applyProtection="1">
      <alignment horizontal="center" vertical="center"/>
      <protection locked="0"/>
    </xf>
    <xf numFmtId="9" fontId="48" fillId="5" borderId="22" xfId="0" applyNumberFormat="1" applyFont="1" applyFill="1" applyBorder="1" applyAlignment="1" applyProtection="1">
      <alignment horizontal="center" vertical="center"/>
      <protection locked="0"/>
    </xf>
    <xf numFmtId="167" fontId="19" fillId="6" borderId="21" xfId="0" applyNumberFormat="1" applyFont="1" applyFill="1" applyBorder="1" applyAlignment="1" applyProtection="1">
      <alignment horizontal="center" vertical="center"/>
      <protection hidden="1"/>
    </xf>
    <xf numFmtId="167" fontId="19" fillId="6" borderId="23" xfId="0" applyNumberFormat="1" applyFont="1" applyFill="1" applyBorder="1" applyAlignment="1" applyProtection="1">
      <alignment horizontal="center" vertical="center"/>
      <protection hidden="1"/>
    </xf>
    <xf numFmtId="167" fontId="19" fillId="6" borderId="22" xfId="0" applyNumberFormat="1" applyFont="1" applyFill="1" applyBorder="1" applyAlignment="1" applyProtection="1">
      <alignment horizontal="center" vertical="center"/>
      <protection hidden="1"/>
    </xf>
    <xf numFmtId="3" fontId="45" fillId="5" borderId="21" xfId="0" applyNumberFormat="1" applyFont="1" applyFill="1" applyBorder="1" applyAlignment="1" applyProtection="1">
      <alignment horizontal="center" vertical="center"/>
      <protection locked="0"/>
    </xf>
    <xf numFmtId="3" fontId="45" fillId="5" borderId="23" xfId="0" applyNumberFormat="1" applyFont="1" applyFill="1" applyBorder="1" applyAlignment="1" applyProtection="1">
      <alignment horizontal="center" vertical="center"/>
      <protection locked="0"/>
    </xf>
    <xf numFmtId="3" fontId="45" fillId="5" borderId="22" xfId="0" applyNumberFormat="1" applyFont="1" applyFill="1" applyBorder="1" applyAlignment="1" applyProtection="1">
      <alignment horizontal="center" vertical="center"/>
      <protection locked="0"/>
    </xf>
    <xf numFmtId="168" fontId="51" fillId="6" borderId="0" xfId="0" applyNumberFormat="1" applyFont="1" applyFill="1" applyAlignment="1" applyProtection="1">
      <alignment horizontal="center" vertical="center"/>
      <protection hidden="1"/>
    </xf>
    <xf numFmtId="168" fontId="51" fillId="6" borderId="8" xfId="0" applyNumberFormat="1" applyFont="1" applyFill="1" applyBorder="1" applyAlignment="1" applyProtection="1">
      <alignment horizontal="center" vertical="center"/>
      <protection hidden="1"/>
    </xf>
    <xf numFmtId="0" fontId="36" fillId="3" borderId="0" xfId="0" applyFont="1" applyFill="1" applyAlignment="1" applyProtection="1">
      <alignment horizontal="left" vertical="center" wrapText="1"/>
      <protection hidden="1"/>
    </xf>
    <xf numFmtId="0" fontId="49" fillId="7" borderId="24" xfId="0" applyFont="1" applyFill="1" applyBorder="1" applyAlignment="1" applyProtection="1">
      <alignment horizontal="center" vertical="center"/>
      <protection hidden="1"/>
    </xf>
    <xf numFmtId="0" fontId="19" fillId="3" borderId="0" xfId="0" applyFont="1" applyFill="1" applyAlignment="1" applyProtection="1">
      <alignment horizontal="left" vertical="center" wrapText="1"/>
      <protection hidden="1"/>
    </xf>
    <xf numFmtId="0" fontId="46" fillId="3" borderId="0" xfId="0" applyFont="1" applyFill="1" applyAlignment="1" applyProtection="1">
      <alignment horizontal="left" vertical="center" wrapText="1"/>
      <protection hidden="1"/>
    </xf>
    <xf numFmtId="0" fontId="49" fillId="4" borderId="18" xfId="0" applyFont="1" applyFill="1" applyBorder="1" applyAlignment="1" applyProtection="1">
      <alignment horizontal="center" vertical="center"/>
      <protection hidden="1"/>
    </xf>
    <xf numFmtId="0" fontId="49" fillId="4" borderId="25" xfId="0" applyFont="1" applyFill="1" applyBorder="1" applyAlignment="1" applyProtection="1">
      <alignment horizontal="center" vertical="center"/>
      <protection hidden="1"/>
    </xf>
    <xf numFmtId="0" fontId="49" fillId="4" borderId="19" xfId="0" applyFont="1" applyFill="1" applyBorder="1" applyAlignment="1" applyProtection="1">
      <alignment horizontal="center" vertical="center" wrapText="1"/>
      <protection hidden="1"/>
    </xf>
    <xf numFmtId="0" fontId="49" fillId="4" borderId="24" xfId="0" applyFont="1" applyFill="1" applyBorder="1" applyAlignment="1" applyProtection="1">
      <alignment horizontal="center" vertical="center" wrapText="1"/>
      <protection hidden="1"/>
    </xf>
  </cellXfs>
  <cellStyles count="4">
    <cellStyle name="Hyperlink" xfId="3" builtinId="8"/>
    <cellStyle name="Normal" xfId="0" builtinId="0"/>
    <cellStyle name="Normal 2" xfId="2" xr:uid="{EE2CFB96-5412-4321-BBFA-F4EDF1FF4922}"/>
    <cellStyle name="Percent" xfId="1" builtinId="5"/>
  </cellStyles>
  <dxfs count="21">
    <dxf>
      <font>
        <b val="0"/>
        <i val="0"/>
        <strike val="0"/>
        <condense val="0"/>
        <extend val="0"/>
        <outline val="0"/>
        <shadow val="0"/>
        <u val="none"/>
        <vertAlign val="baseline"/>
        <sz val="12"/>
        <color rgb="FF000000"/>
        <name val="Arial"/>
        <scheme val="none"/>
      </font>
      <numFmt numFmtId="166" formatCode="0.0"/>
      <alignment horizontal="center" textRotation="0" wrapText="0" indent="0" justifyLastLine="0" shrinkToFit="0" readingOrder="0"/>
    </dxf>
    <dxf>
      <font>
        <b val="0"/>
        <i val="0"/>
        <strike val="0"/>
        <condense val="0"/>
        <extend val="0"/>
        <outline val="0"/>
        <shadow val="0"/>
        <u val="none"/>
        <vertAlign val="baseline"/>
        <sz val="12"/>
        <color rgb="FF000000"/>
        <name val="#.##"/>
        <scheme val="none"/>
      </font>
      <numFmt numFmtId="2" formatCode="0.00"/>
      <alignment horizontal="center" textRotation="0" wrapText="0"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center" textRotation="0" wrapText="0"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center" textRotation="0" wrapText="0" indent="0" justifyLastLine="0" shrinkToFit="0" readingOrder="0"/>
    </dxf>
    <dxf>
      <font>
        <b val="0"/>
        <i val="0"/>
        <strike val="0"/>
        <condense val="0"/>
        <extend val="0"/>
        <outline val="0"/>
        <shadow val="0"/>
        <u val="none"/>
        <vertAlign val="baseline"/>
        <sz val="12"/>
        <color rgb="FF000000"/>
        <name val="Arial"/>
        <scheme val="none"/>
      </font>
      <numFmt numFmtId="165" formatCode="0.000000"/>
      <alignment horizontal="center" textRotation="0" wrapText="0" indent="0" justifyLastLine="0" shrinkToFit="0" readingOrder="0"/>
    </dxf>
    <dxf>
      <font>
        <b val="0"/>
        <i val="0"/>
        <strike val="0"/>
        <condense val="0"/>
        <extend val="0"/>
        <outline val="0"/>
        <shadow val="0"/>
        <u val="none"/>
        <vertAlign val="baseline"/>
        <sz val="12"/>
        <color rgb="FF000000"/>
        <name val="Arial"/>
        <scheme val="none"/>
      </font>
      <numFmt numFmtId="165" formatCode="0.000000"/>
      <alignment horizontal="center" textRotation="0" wrapText="0" indent="0" justifyLastLine="0" shrinkToFit="0" readingOrder="0"/>
    </dxf>
    <dxf>
      <alignment horizont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2"/>
        <color rgb="FF000000"/>
        <name val="Arial"/>
        <scheme val="none"/>
      </font>
      <alignment horizont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2"/>
        <color rgb="FF00000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
        <scheme val="none"/>
      </font>
      <numFmt numFmtId="2" formatCode="0.00"/>
      <alignment horizontal="center" textRotation="0" wrapText="0"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center" textRotation="0" wrapText="0" indent="0" justifyLastLine="0" shrinkToFit="0" readingOrder="0"/>
    </dxf>
    <dxf>
      <font>
        <b val="0"/>
        <i val="0"/>
        <strike val="0"/>
        <condense val="0"/>
        <extend val="0"/>
        <outline val="0"/>
        <shadow val="0"/>
        <u val="none"/>
        <vertAlign val="baseline"/>
        <sz val="12"/>
        <color rgb="FF000000"/>
        <name val="Arial"/>
        <scheme val="none"/>
      </font>
      <numFmt numFmtId="166" formatCode="0.0"/>
      <alignment horizontal="center" textRotation="0" wrapText="0" indent="0" justifyLastLine="0" shrinkToFit="0" readingOrder="0"/>
    </dxf>
    <dxf>
      <font>
        <b val="0"/>
        <i val="0"/>
        <strike val="0"/>
        <condense val="0"/>
        <extend val="0"/>
        <outline val="0"/>
        <shadow val="0"/>
        <u val="none"/>
        <vertAlign val="baseline"/>
        <sz val="12"/>
        <color rgb="FF000000"/>
        <name val="Arial"/>
        <scheme val="none"/>
      </font>
      <numFmt numFmtId="165" formatCode="0.000000"/>
      <alignment horizontal="center" textRotation="0" wrapText="0" indent="0" justifyLastLine="0" shrinkToFit="0" readingOrder="0"/>
    </dxf>
    <dxf>
      <font>
        <b val="0"/>
        <i val="0"/>
        <strike val="0"/>
        <condense val="0"/>
        <extend val="0"/>
        <outline val="0"/>
        <shadow val="0"/>
        <u val="none"/>
        <vertAlign val="baseline"/>
        <sz val="12"/>
        <color rgb="FF000000"/>
        <name val="Arial"/>
        <scheme val="none"/>
      </font>
      <numFmt numFmtId="165" formatCode="0.000000"/>
      <alignment horizontal="center" textRotation="0" wrapText="0" indent="0" justifyLastLine="0" shrinkToFit="0" readingOrder="0"/>
    </dxf>
    <dxf>
      <alignment horizont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2"/>
        <color rgb="FF000000"/>
        <name val="Arial"/>
        <scheme val="none"/>
      </font>
      <alignment horizontal="center" textRotation="0" wrapText="0" indent="0" justifyLastLine="0" shrinkToFit="0" readingOrder="0"/>
    </dxf>
    <dxf>
      <border>
        <bottom style="thin">
          <color indexed="64"/>
        </bottom>
      </border>
    </dxf>
    <dxf>
      <font>
        <b/>
        <i val="0"/>
        <strike val="0"/>
        <condense val="0"/>
        <extend val="0"/>
        <outline val="0"/>
        <shadow val="0"/>
        <u val="none"/>
        <vertAlign val="baseline"/>
        <sz val="12"/>
        <color rgb="FF000000"/>
        <name val="Arial"/>
        <scheme val="none"/>
      </font>
      <alignment horizontal="center" vertical="center" textRotation="0" wrapText="0" indent="0" justifyLastLine="0" shrinkToFit="0" readingOrder="0"/>
    </dxf>
  </dxfs>
  <tableStyles count="0" defaultTableStyle="TableStyleMedium2" defaultPivotStyle="PivotStyleLight16"/>
  <colors>
    <mruColors>
      <color rgb="FF1D5996"/>
      <color rgb="FFB7884D"/>
      <color rgb="FFA89F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Zurich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0DCE7C-0F6A-448C-A3B5-36119FB7E490}" name="Males_2021_2023" displayName="Males_2021_2023" ref="A6:F107" totalsRowShown="0" headerRowDxfId="20" dataDxfId="18" headerRowBorderDxfId="19" tableBorderDxfId="17">
  <autoFilter ref="A6:F107" xr:uid="{2C359056-3C4D-4AF1-91BC-7CA3FCEB8167}">
    <filterColumn colId="0" hiddenButton="1"/>
    <filterColumn colId="1" hiddenButton="1"/>
    <filterColumn colId="2" hiddenButton="1"/>
    <filterColumn colId="3" hiddenButton="1"/>
    <filterColumn colId="4" hiddenButton="1"/>
    <filterColumn colId="5" hiddenButton="1"/>
  </autoFilter>
  <tableColumns count="6">
    <tableColumn id="1" xr3:uid="{B4297310-123A-4405-9DD4-82318E1B9E50}" name="age" dataDxfId="16"/>
    <tableColumn id="2" xr3:uid="{6E208FAA-91E4-42DE-9440-442DC51F6B99}" name="mx" dataDxfId="15"/>
    <tableColumn id="3" xr3:uid="{1D208B40-EB8A-4A66-9AA4-977D59B34C3D}" name="qx" dataDxfId="14"/>
    <tableColumn id="4" xr3:uid="{BAC0DE95-05F9-4B52-BF91-724C0B761888}" name="lx" dataDxfId="13"/>
    <tableColumn id="5" xr3:uid="{BABC8B10-4CB4-4168-8413-09589AA8692F}" name="dx" dataDxfId="12"/>
    <tableColumn id="6" xr3:uid="{5DA31BC9-FBBB-4C91-9F69-AA8046645683}" name="ex" dataDxfId="11"/>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CBB73B-3CB0-4C9E-89E8-71754ED06729}" name="Females_2021_2023" displayName="Females_2021_2023" ref="I6:O107" totalsRowShown="0" headerRowDxfId="10" dataDxfId="8" headerRowBorderDxfId="9" tableBorderDxfId="7">
  <autoFilter ref="I6:O107" xr:uid="{28DDED93-C15B-4166-81CD-EF72B873F17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542713-84D3-428C-B5AA-DED810E491CA}" name="age" dataDxfId="6"/>
    <tableColumn id="2" xr3:uid="{094ECF11-7345-4F87-A004-766BCEC55F52}" name="mx" dataDxfId="5"/>
    <tableColumn id="3" xr3:uid="{C000094B-E1E5-4F3F-8239-972A284CDEDD}" name="qx" dataDxfId="4"/>
    <tableColumn id="4" xr3:uid="{F769162D-8209-45FF-8B76-5F70DC469BDC}" name="lx" dataDxfId="3"/>
    <tableColumn id="5" xr3:uid="{C67D178F-E0DC-4EE1-9B10-016E915002E0}" name="dx" dataDxfId="2"/>
    <tableColumn id="6" xr3:uid="{DACF3CF7-563B-40B8-BADC-8645B5EC05BB}" name="ex" dataDxfId="1"/>
    <tableColumn id="7" xr3:uid="{3934CBB8-E2D5-4CD3-B823-2BAA19F3C8FE}" name="death" dataDxfId="0">
      <calculatedColumnFormula>I7+N7</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ns.gov.uk/peoplepopulationandcommunity/birthsdeathsandmarriages/lifeexpectancies/datasets/nationallifetablesunitedkingdomreferencetables"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7D63-578C-4DDB-8A36-8DDCA9AE6734}">
  <sheetPr>
    <pageSetUpPr fitToPage="1"/>
  </sheetPr>
  <dimension ref="B1:O32"/>
  <sheetViews>
    <sheetView showGridLines="0" showRowColHeaders="0" tabSelected="1" workbookViewId="0">
      <selection activeCell="C5" sqref="C5:L5"/>
    </sheetView>
  </sheetViews>
  <sheetFormatPr defaultColWidth="9.1796875" defaultRowHeight="14.5"/>
  <cols>
    <col min="1" max="1" width="2.453125" style="81" customWidth="1"/>
    <col min="2" max="2" width="3.7265625" style="81" customWidth="1"/>
    <col min="3" max="12" width="8.81640625" style="81" customWidth="1"/>
    <col min="13" max="13" width="3.7265625" style="81" customWidth="1"/>
    <col min="14" max="16384" width="9.1796875" style="81"/>
  </cols>
  <sheetData>
    <row r="1" spans="2:15" ht="15" thickBot="1"/>
    <row r="2" spans="2:15" s="97" customFormat="1" ht="16">
      <c r="B2" s="95"/>
      <c r="C2" s="96"/>
      <c r="D2" s="96"/>
      <c r="E2" s="96"/>
      <c r="F2" s="96"/>
      <c r="G2" s="96"/>
      <c r="H2" s="96"/>
      <c r="I2" s="96"/>
      <c r="J2" s="116" t="e" vm="1">
        <v>#VALUE!</v>
      </c>
      <c r="K2" s="116"/>
      <c r="L2" s="116"/>
      <c r="M2" s="117"/>
    </row>
    <row r="3" spans="2:15" s="97" customFormat="1" ht="30" customHeight="1">
      <c r="B3" s="98"/>
      <c r="C3" s="99" t="s">
        <v>36</v>
      </c>
      <c r="D3" s="100"/>
      <c r="E3" s="100"/>
      <c r="F3" s="100"/>
      <c r="G3" s="100"/>
      <c r="H3" s="100"/>
      <c r="I3" s="100"/>
      <c r="J3" s="118"/>
      <c r="K3" s="118"/>
      <c r="L3" s="118"/>
      <c r="M3" s="119"/>
      <c r="N3" s="101"/>
      <c r="O3" s="101"/>
    </row>
    <row r="4" spans="2:15" s="97" customFormat="1" ht="16">
      <c r="B4" s="98"/>
      <c r="C4" s="100"/>
      <c r="D4" s="100"/>
      <c r="E4" s="100"/>
      <c r="F4" s="100"/>
      <c r="G4" s="100"/>
      <c r="H4" s="100"/>
      <c r="I4" s="100"/>
      <c r="J4" s="40"/>
      <c r="K4" s="40"/>
      <c r="L4" s="40"/>
      <c r="M4" s="102"/>
      <c r="N4" s="101"/>
      <c r="O4" s="101"/>
    </row>
    <row r="5" spans="2:15" s="97" customFormat="1" ht="20.5">
      <c r="B5" s="98"/>
      <c r="C5" s="120" t="s">
        <v>0</v>
      </c>
      <c r="D5" s="120"/>
      <c r="E5" s="120"/>
      <c r="F5" s="120"/>
      <c r="G5" s="120"/>
      <c r="H5" s="120"/>
      <c r="I5" s="120"/>
      <c r="J5" s="120"/>
      <c r="K5" s="120"/>
      <c r="L5" s="120"/>
      <c r="M5" s="102"/>
      <c r="N5" s="101"/>
      <c r="O5" s="101"/>
    </row>
    <row r="6" spans="2:15" s="97" customFormat="1" ht="6" customHeight="1">
      <c r="B6" s="98"/>
      <c r="C6" s="103"/>
      <c r="D6" s="103"/>
      <c r="E6" s="103"/>
      <c r="F6" s="103"/>
      <c r="G6" s="103"/>
      <c r="H6" s="103"/>
      <c r="I6" s="103"/>
      <c r="J6" s="103"/>
      <c r="K6" s="103"/>
      <c r="L6" s="103"/>
      <c r="M6" s="102"/>
      <c r="N6" s="101"/>
      <c r="O6" s="101"/>
    </row>
    <row r="7" spans="2:15" s="97" customFormat="1" ht="58.5" customHeight="1">
      <c r="B7" s="98"/>
      <c r="C7" s="122" t="s">
        <v>1</v>
      </c>
      <c r="D7" s="122"/>
      <c r="E7" s="122"/>
      <c r="F7" s="122"/>
      <c r="G7" s="122"/>
      <c r="H7" s="122"/>
      <c r="I7" s="122"/>
      <c r="J7" s="122"/>
      <c r="K7" s="122"/>
      <c r="L7" s="122"/>
      <c r="M7" s="104"/>
      <c r="N7" s="105"/>
      <c r="O7" s="105"/>
    </row>
    <row r="8" spans="2:15" s="97" customFormat="1" ht="16">
      <c r="B8" s="98"/>
      <c r="C8" s="103"/>
      <c r="D8" s="103"/>
      <c r="E8" s="103"/>
      <c r="F8" s="103"/>
      <c r="G8" s="103"/>
      <c r="H8" s="103"/>
      <c r="I8" s="103"/>
      <c r="J8" s="103"/>
      <c r="K8" s="103"/>
      <c r="L8" s="103"/>
      <c r="M8" s="102"/>
      <c r="N8" s="101"/>
      <c r="O8" s="101"/>
    </row>
    <row r="9" spans="2:15" s="97" customFormat="1" ht="16">
      <c r="B9" s="98"/>
      <c r="C9" s="106" t="s">
        <v>2</v>
      </c>
      <c r="D9" s="103"/>
      <c r="E9" s="103"/>
      <c r="F9" s="103"/>
      <c r="G9" s="103"/>
      <c r="H9" s="103"/>
      <c r="I9" s="103"/>
      <c r="J9" s="103"/>
      <c r="K9" s="103"/>
      <c r="L9" s="103"/>
      <c r="M9" s="102"/>
      <c r="N9" s="101"/>
      <c r="O9" s="101"/>
    </row>
    <row r="10" spans="2:15" s="97" customFormat="1" ht="6" customHeight="1">
      <c r="B10" s="98"/>
      <c r="C10" s="103"/>
      <c r="D10" s="103"/>
      <c r="E10" s="103"/>
      <c r="F10" s="103"/>
      <c r="G10" s="103"/>
      <c r="H10" s="103"/>
      <c r="I10" s="103"/>
      <c r="J10" s="103"/>
      <c r="K10" s="103"/>
      <c r="L10" s="103"/>
      <c r="M10" s="102"/>
      <c r="N10" s="101"/>
      <c r="O10" s="101"/>
    </row>
    <row r="11" spans="2:15" s="97" customFormat="1" ht="60" customHeight="1">
      <c r="B11" s="98"/>
      <c r="C11" s="121" t="s">
        <v>52</v>
      </c>
      <c r="D11" s="121"/>
      <c r="E11" s="121"/>
      <c r="F11" s="121"/>
      <c r="G11" s="121"/>
      <c r="H11" s="121"/>
      <c r="I11" s="121"/>
      <c r="J11" s="121"/>
      <c r="K11" s="121"/>
      <c r="L11" s="121"/>
      <c r="M11" s="108"/>
      <c r="N11" s="109"/>
      <c r="O11" s="109"/>
    </row>
    <row r="12" spans="2:15" s="97" customFormat="1" ht="16">
      <c r="B12" s="98"/>
      <c r="C12" s="103"/>
      <c r="D12" s="103"/>
      <c r="E12" s="103"/>
      <c r="F12" s="103"/>
      <c r="G12" s="103"/>
      <c r="H12" s="103"/>
      <c r="I12" s="103"/>
      <c r="J12" s="103"/>
      <c r="K12" s="103"/>
      <c r="L12" s="103"/>
      <c r="M12" s="102"/>
      <c r="N12" s="101"/>
      <c r="O12" s="101"/>
    </row>
    <row r="13" spans="2:15" s="97" customFormat="1" ht="16">
      <c r="B13" s="98"/>
      <c r="C13" s="106" t="s">
        <v>3</v>
      </c>
      <c r="D13" s="103"/>
      <c r="E13" s="103"/>
      <c r="F13" s="103"/>
      <c r="G13" s="103"/>
      <c r="H13" s="103"/>
      <c r="I13" s="103"/>
      <c r="J13" s="103"/>
      <c r="K13" s="103"/>
      <c r="L13" s="103"/>
      <c r="M13" s="102"/>
      <c r="N13" s="101"/>
      <c r="O13" s="101"/>
    </row>
    <row r="14" spans="2:15" s="97" customFormat="1" ht="6" customHeight="1">
      <c r="B14" s="98"/>
      <c r="C14" s="103"/>
      <c r="D14" s="103"/>
      <c r="E14" s="103"/>
      <c r="F14" s="103"/>
      <c r="G14" s="103"/>
      <c r="H14" s="103"/>
      <c r="I14" s="103"/>
      <c r="J14" s="103"/>
      <c r="K14" s="103"/>
      <c r="L14" s="103"/>
      <c r="M14" s="102"/>
      <c r="N14" s="101"/>
      <c r="O14" s="101"/>
    </row>
    <row r="15" spans="2:15" s="97" customFormat="1" ht="154.5" customHeight="1">
      <c r="B15" s="98"/>
      <c r="C15" s="121" t="s">
        <v>4</v>
      </c>
      <c r="D15" s="121"/>
      <c r="E15" s="121"/>
      <c r="F15" s="121"/>
      <c r="G15" s="121"/>
      <c r="H15" s="121"/>
      <c r="I15" s="121"/>
      <c r="J15" s="121"/>
      <c r="K15" s="121"/>
      <c r="L15" s="121"/>
      <c r="M15" s="108"/>
      <c r="N15" s="109"/>
      <c r="O15" s="109"/>
    </row>
    <row r="16" spans="2:15" s="97" customFormat="1" ht="16">
      <c r="B16" s="98"/>
      <c r="C16" s="107"/>
      <c r="D16" s="107"/>
      <c r="E16" s="107"/>
      <c r="F16" s="107"/>
      <c r="G16" s="107"/>
      <c r="H16" s="107"/>
      <c r="I16" s="107"/>
      <c r="J16" s="107"/>
      <c r="K16" s="107"/>
      <c r="L16" s="107"/>
      <c r="M16" s="108"/>
      <c r="N16" s="109"/>
      <c r="O16" s="109"/>
    </row>
    <row r="17" spans="2:15" s="97" customFormat="1" ht="16">
      <c r="B17" s="98"/>
      <c r="C17" s="106" t="s">
        <v>5</v>
      </c>
      <c r="D17" s="103"/>
      <c r="E17" s="110"/>
      <c r="F17" s="103"/>
      <c r="G17" s="103"/>
      <c r="H17" s="103"/>
      <c r="I17" s="103"/>
      <c r="J17" s="103"/>
      <c r="K17" s="103"/>
      <c r="L17" s="103"/>
      <c r="M17" s="102"/>
      <c r="N17" s="101"/>
      <c r="O17" s="101"/>
    </row>
    <row r="18" spans="2:15" s="97" customFormat="1" ht="6" customHeight="1">
      <c r="B18" s="98"/>
      <c r="C18" s="103"/>
      <c r="D18" s="103"/>
      <c r="E18" s="110"/>
      <c r="F18" s="103"/>
      <c r="G18" s="103"/>
      <c r="H18" s="103"/>
      <c r="I18" s="103"/>
      <c r="J18" s="103"/>
      <c r="K18" s="103"/>
      <c r="L18" s="103"/>
      <c r="M18" s="102"/>
      <c r="N18" s="101"/>
      <c r="O18" s="101"/>
    </row>
    <row r="19" spans="2:15" s="97" customFormat="1" ht="62.25" customHeight="1">
      <c r="B19" s="98"/>
      <c r="C19" s="121" t="s">
        <v>6</v>
      </c>
      <c r="D19" s="121"/>
      <c r="E19" s="121"/>
      <c r="F19" s="121"/>
      <c r="G19" s="121"/>
      <c r="H19" s="121"/>
      <c r="I19" s="121"/>
      <c r="J19" s="121"/>
      <c r="K19" s="121"/>
      <c r="L19" s="121"/>
      <c r="M19" s="108"/>
      <c r="N19" s="109"/>
      <c r="O19" s="109"/>
    </row>
    <row r="20" spans="2:15" s="97" customFormat="1" ht="6" customHeight="1">
      <c r="B20" s="98"/>
      <c r="C20" s="107"/>
      <c r="D20" s="107"/>
      <c r="E20" s="107"/>
      <c r="F20" s="107"/>
      <c r="G20" s="107"/>
      <c r="H20" s="107"/>
      <c r="I20" s="107"/>
      <c r="J20" s="107"/>
      <c r="K20" s="107"/>
      <c r="L20" s="107"/>
      <c r="M20" s="108"/>
      <c r="N20" s="109"/>
      <c r="O20" s="109"/>
    </row>
    <row r="21" spans="2:15" s="97" customFormat="1" ht="16">
      <c r="B21" s="98"/>
      <c r="C21" s="123" t="s">
        <v>12</v>
      </c>
      <c r="D21" s="123"/>
      <c r="E21" s="123"/>
      <c r="F21" s="123"/>
      <c r="G21" s="123"/>
      <c r="H21" s="123"/>
      <c r="I21" s="123"/>
      <c r="J21" s="123"/>
      <c r="K21" s="123"/>
      <c r="L21" s="123"/>
      <c r="M21" s="102"/>
      <c r="N21" s="101"/>
      <c r="O21" s="101"/>
    </row>
    <row r="22" spans="2:15" s="97" customFormat="1" ht="16">
      <c r="B22" s="98"/>
      <c r="C22" s="103"/>
      <c r="D22" s="103"/>
      <c r="E22" s="103"/>
      <c r="F22" s="103"/>
      <c r="G22" s="103"/>
      <c r="H22" s="103"/>
      <c r="I22" s="103"/>
      <c r="J22" s="103"/>
      <c r="K22" s="103"/>
      <c r="L22" s="103"/>
      <c r="M22" s="102"/>
      <c r="N22" s="101"/>
      <c r="O22" s="101"/>
    </row>
    <row r="23" spans="2:15" s="97" customFormat="1" ht="16">
      <c r="B23" s="98"/>
      <c r="C23" s="106" t="s">
        <v>7</v>
      </c>
      <c r="D23" s="103"/>
      <c r="E23" s="103"/>
      <c r="F23" s="103"/>
      <c r="G23" s="103"/>
      <c r="H23" s="103"/>
      <c r="I23" s="103"/>
      <c r="J23" s="103"/>
      <c r="K23" s="103"/>
      <c r="L23" s="103"/>
      <c r="M23" s="102"/>
      <c r="N23" s="101"/>
      <c r="O23" s="101"/>
    </row>
    <row r="24" spans="2:15" s="97" customFormat="1" ht="6" customHeight="1">
      <c r="B24" s="98"/>
      <c r="C24" s="103"/>
      <c r="D24" s="103"/>
      <c r="E24" s="103"/>
      <c r="F24" s="103"/>
      <c r="G24" s="103"/>
      <c r="H24" s="103"/>
      <c r="I24" s="103"/>
      <c r="J24" s="103"/>
      <c r="K24" s="103"/>
      <c r="L24" s="103"/>
      <c r="M24" s="102"/>
      <c r="N24" s="101"/>
      <c r="O24" s="101"/>
    </row>
    <row r="25" spans="2:15" s="97" customFormat="1" ht="80.150000000000006" customHeight="1">
      <c r="B25" s="98"/>
      <c r="C25" s="121" t="s">
        <v>8</v>
      </c>
      <c r="D25" s="121"/>
      <c r="E25" s="121"/>
      <c r="F25" s="121"/>
      <c r="G25" s="121"/>
      <c r="H25" s="121"/>
      <c r="I25" s="121"/>
      <c r="J25" s="121"/>
      <c r="K25" s="121"/>
      <c r="L25" s="121"/>
      <c r="M25" s="108"/>
      <c r="N25" s="109"/>
      <c r="O25" s="109"/>
    </row>
    <row r="26" spans="2:15" s="97" customFormat="1" ht="16">
      <c r="B26" s="98"/>
      <c r="C26" s="107"/>
      <c r="D26" s="107"/>
      <c r="E26" s="107"/>
      <c r="F26" s="107"/>
      <c r="G26" s="107"/>
      <c r="H26" s="107"/>
      <c r="I26" s="107"/>
      <c r="J26" s="107"/>
      <c r="K26" s="107"/>
      <c r="L26" s="107"/>
      <c r="M26" s="108"/>
      <c r="N26" s="109"/>
      <c r="O26" s="109"/>
    </row>
    <row r="27" spans="2:15" s="97" customFormat="1" ht="16">
      <c r="B27" s="98"/>
      <c r="C27" s="106" t="s">
        <v>9</v>
      </c>
      <c r="D27" s="103"/>
      <c r="E27" s="103"/>
      <c r="F27" s="103"/>
      <c r="G27" s="103"/>
      <c r="H27" s="103"/>
      <c r="I27" s="103"/>
      <c r="J27" s="103"/>
      <c r="K27" s="103"/>
      <c r="L27" s="103"/>
      <c r="M27" s="102"/>
      <c r="N27" s="101"/>
      <c r="O27" s="101"/>
    </row>
    <row r="28" spans="2:15" s="97" customFormat="1" ht="6" customHeight="1">
      <c r="B28" s="98"/>
      <c r="C28" s="103"/>
      <c r="D28" s="103"/>
      <c r="E28" s="103"/>
      <c r="F28" s="103"/>
      <c r="G28" s="103"/>
      <c r="H28" s="103"/>
      <c r="I28" s="103"/>
      <c r="J28" s="103"/>
      <c r="K28" s="103"/>
      <c r="L28" s="103"/>
      <c r="M28" s="102"/>
      <c r="N28" s="101"/>
      <c r="O28" s="101"/>
    </row>
    <row r="29" spans="2:15" s="97" customFormat="1" ht="32.15" customHeight="1">
      <c r="B29" s="98"/>
      <c r="C29" s="121" t="s">
        <v>10</v>
      </c>
      <c r="D29" s="121"/>
      <c r="E29" s="121"/>
      <c r="F29" s="121"/>
      <c r="G29" s="121"/>
      <c r="H29" s="121"/>
      <c r="I29" s="121"/>
      <c r="J29" s="121"/>
      <c r="K29" s="121"/>
      <c r="L29" s="121"/>
      <c r="M29" s="102"/>
      <c r="N29" s="101"/>
      <c r="O29" s="101"/>
    </row>
    <row r="30" spans="2:15" s="97" customFormat="1" ht="10" customHeight="1">
      <c r="B30" s="98"/>
      <c r="C30" s="103"/>
      <c r="D30" s="103"/>
      <c r="E30" s="103"/>
      <c r="F30" s="103"/>
      <c r="G30" s="103"/>
      <c r="H30" s="103"/>
      <c r="I30" s="103"/>
      <c r="J30" s="103"/>
      <c r="K30" s="103"/>
      <c r="L30" s="103"/>
      <c r="M30" s="102"/>
      <c r="N30" s="101"/>
      <c r="O30" s="101"/>
    </row>
    <row r="31" spans="2:15" s="97" customFormat="1" ht="60" customHeight="1">
      <c r="B31" s="98"/>
      <c r="C31" s="122" t="s">
        <v>11</v>
      </c>
      <c r="D31" s="122"/>
      <c r="E31" s="122"/>
      <c r="F31" s="122"/>
      <c r="G31" s="122"/>
      <c r="H31" s="122"/>
      <c r="I31" s="122"/>
      <c r="J31" s="122"/>
      <c r="K31" s="122"/>
      <c r="L31" s="122"/>
      <c r="M31" s="111"/>
      <c r="N31" s="112"/>
      <c r="O31" s="112"/>
    </row>
    <row r="32" spans="2:15" s="97" customFormat="1" ht="16.5" thickBot="1">
      <c r="B32" s="113"/>
      <c r="C32" s="114"/>
      <c r="D32" s="114"/>
      <c r="E32" s="114"/>
      <c r="F32" s="114"/>
      <c r="G32" s="114"/>
      <c r="H32" s="114"/>
      <c r="I32" s="114"/>
      <c r="J32" s="114"/>
      <c r="K32" s="114"/>
      <c r="L32" s="114"/>
      <c r="M32" s="115"/>
      <c r="N32" s="112"/>
      <c r="O32" s="112"/>
    </row>
  </sheetData>
  <sheetProtection algorithmName="SHA-512" hashValue="6XDFi0m0rj+Brf3OLCW4+ynNXe7xDc2XytOlSKnbDtLi1jZRUnST+mHqteIG5EVwzt02Pry9KtxSbMe37g+uyA==" saltValue="2q820qe7Vu2u+aw5GVOXcw==" spinCount="100000" sheet="1" objects="1" scenarios="1" selectLockedCells="1"/>
  <mergeCells count="10">
    <mergeCell ref="J2:M3"/>
    <mergeCell ref="C5:L5"/>
    <mergeCell ref="C29:L29"/>
    <mergeCell ref="C31:L31"/>
    <mergeCell ref="C7:L7"/>
    <mergeCell ref="C11:L11"/>
    <mergeCell ref="C15:L15"/>
    <mergeCell ref="C19:L19"/>
    <mergeCell ref="C21:L21"/>
    <mergeCell ref="C25:L25"/>
  </mergeCells>
  <pageMargins left="0.51181102362204722" right="0.51181102362204722" top="0.35433070866141736"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CECD-29A6-4072-B1BB-5E002BC38843}">
  <sheetPr>
    <pageSetUpPr fitToPage="1"/>
  </sheetPr>
  <dimension ref="A1:W130"/>
  <sheetViews>
    <sheetView showGridLines="0" showRowColHeaders="0" workbookViewId="0">
      <selection activeCell="E14" sqref="E14:H14"/>
    </sheetView>
  </sheetViews>
  <sheetFormatPr defaultColWidth="9.1796875" defaultRowHeight="14.5"/>
  <cols>
    <col min="1" max="2" width="3.7265625" style="81" customWidth="1"/>
    <col min="3" max="3" width="14.7265625" style="81" customWidth="1"/>
    <col min="4" max="4" width="15.7265625" style="81" customWidth="1"/>
    <col min="5" max="5" width="10.7265625" style="81" customWidth="1"/>
    <col min="6" max="6" width="16.1796875" style="81" bestFit="1" customWidth="1"/>
    <col min="7" max="7" width="14" style="81" customWidth="1"/>
    <col min="8" max="8" width="2.7265625" style="81" customWidth="1"/>
    <col min="9" max="9" width="2.7265625" style="82" customWidth="1"/>
    <col min="10" max="10" width="10.7265625" style="82" customWidth="1"/>
    <col min="11" max="11" width="18.1796875" style="82" customWidth="1"/>
    <col min="12" max="12" width="16.7265625" style="81" customWidth="1"/>
    <col min="13" max="13" width="3.7265625" style="81" customWidth="1"/>
    <col min="14" max="14" width="3.7265625" style="82" customWidth="1"/>
    <col min="15" max="15" width="10.7265625" style="82" hidden="1" customWidth="1"/>
    <col min="16" max="16" width="10.7265625" style="83" hidden="1" customWidth="1"/>
    <col min="17" max="17" width="9.1796875" style="82" hidden="1" customWidth="1"/>
    <col min="18" max="21" width="9.1796875" style="82"/>
    <col min="22" max="23" width="9.1796875" style="84"/>
    <col min="24" max="16384" width="9.1796875" style="81"/>
  </cols>
  <sheetData>
    <row r="1" spans="2:23" ht="15" thickBot="1"/>
    <row r="2" spans="2:23">
      <c r="B2" s="18"/>
      <c r="C2" s="19"/>
      <c r="D2" s="19"/>
      <c r="E2" s="19"/>
      <c r="F2" s="19"/>
      <c r="G2" s="19"/>
      <c r="H2" s="19"/>
      <c r="I2" s="20"/>
      <c r="J2" s="20"/>
      <c r="K2" s="116" t="e" vm="1">
        <v>#VALUE!</v>
      </c>
      <c r="L2" s="116"/>
      <c r="M2" s="117"/>
      <c r="O2" s="85" t="s">
        <v>15</v>
      </c>
      <c r="P2" s="83">
        <v>1</v>
      </c>
      <c r="Q2" s="86">
        <v>0</v>
      </c>
    </row>
    <row r="3" spans="2:23" ht="23.5">
      <c r="B3" s="21"/>
      <c r="C3" s="22" t="s">
        <v>36</v>
      </c>
      <c r="D3" s="23"/>
      <c r="E3" s="23"/>
      <c r="F3" s="23"/>
      <c r="G3" s="24"/>
      <c r="H3" s="24"/>
      <c r="I3" s="25"/>
      <c r="J3" s="25"/>
      <c r="K3" s="118"/>
      <c r="L3" s="118"/>
      <c r="M3" s="119"/>
      <c r="O3" s="85" t="s">
        <v>16</v>
      </c>
      <c r="P3" s="83">
        <v>2</v>
      </c>
      <c r="Q3" s="87">
        <v>0.03</v>
      </c>
    </row>
    <row r="4" spans="2:23">
      <c r="B4" s="21"/>
      <c r="C4" s="24"/>
      <c r="D4" s="24"/>
      <c r="E4" s="24"/>
      <c r="F4" s="24"/>
      <c r="G4" s="24"/>
      <c r="H4" s="24"/>
      <c r="I4" s="25"/>
      <c r="J4" s="25"/>
      <c r="K4" s="118"/>
      <c r="L4" s="118"/>
      <c r="M4" s="119"/>
      <c r="O4" s="88"/>
      <c r="P4" s="83">
        <v>3</v>
      </c>
      <c r="Q4" s="87">
        <v>0.05</v>
      </c>
    </row>
    <row r="5" spans="2:23" ht="35.15" customHeight="1">
      <c r="B5" s="21"/>
      <c r="C5" s="146" t="s">
        <v>44</v>
      </c>
      <c r="D5" s="146"/>
      <c r="E5" s="146"/>
      <c r="F5" s="146"/>
      <c r="G5" s="146"/>
      <c r="H5" s="146"/>
      <c r="I5" s="146"/>
      <c r="J5" s="146"/>
      <c r="K5" s="146"/>
      <c r="L5" s="146"/>
      <c r="M5" s="28"/>
      <c r="O5" s="88"/>
      <c r="P5" s="83">
        <v>4</v>
      </c>
    </row>
    <row r="6" spans="2:23" ht="12" customHeight="1">
      <c r="B6" s="21"/>
      <c r="C6" s="29"/>
      <c r="D6" s="29"/>
      <c r="E6" s="29"/>
      <c r="F6" s="29"/>
      <c r="G6" s="26"/>
      <c r="H6" s="26"/>
      <c r="I6" s="25"/>
      <c r="J6" s="25"/>
      <c r="K6" s="25"/>
      <c r="L6" s="30"/>
      <c r="M6" s="28"/>
      <c r="O6" s="88"/>
      <c r="P6" s="83">
        <v>5</v>
      </c>
    </row>
    <row r="7" spans="2:23" s="90" customFormat="1" ht="15" customHeight="1">
      <c r="B7" s="31"/>
      <c r="C7" s="32" t="s">
        <v>53</v>
      </c>
      <c r="D7" s="33"/>
      <c r="E7" s="33"/>
      <c r="F7" s="33"/>
      <c r="G7" s="34"/>
      <c r="H7" s="34"/>
      <c r="I7" s="35"/>
      <c r="J7" s="35"/>
      <c r="K7" s="35"/>
      <c r="L7" s="34"/>
      <c r="M7" s="27"/>
      <c r="N7" s="88"/>
      <c r="O7" s="88"/>
      <c r="P7" s="83">
        <v>6</v>
      </c>
      <c r="Q7" s="88"/>
      <c r="R7" s="88"/>
      <c r="S7" s="88"/>
      <c r="T7" s="88"/>
      <c r="U7" s="88"/>
      <c r="V7" s="89"/>
      <c r="W7" s="89"/>
    </row>
    <row r="8" spans="2:23" s="90" customFormat="1" ht="18" customHeight="1">
      <c r="B8" s="31"/>
      <c r="C8" s="29"/>
      <c r="D8" s="29"/>
      <c r="E8" s="29"/>
      <c r="F8" s="29"/>
      <c r="G8" s="36"/>
      <c r="H8" s="36"/>
      <c r="I8" s="35"/>
      <c r="J8" s="35"/>
      <c r="K8" s="35"/>
      <c r="L8" s="30"/>
      <c r="M8" s="27"/>
      <c r="N8" s="88"/>
      <c r="O8" s="88"/>
      <c r="P8" s="83">
        <v>7</v>
      </c>
      <c r="Q8" s="88"/>
      <c r="R8" s="88"/>
      <c r="S8" s="88"/>
      <c r="T8" s="88"/>
      <c r="U8" s="88"/>
      <c r="V8" s="89"/>
      <c r="W8" s="89"/>
    </row>
    <row r="9" spans="2:23" s="90" customFormat="1" ht="12" customHeight="1">
      <c r="B9" s="31"/>
      <c r="C9" s="37"/>
      <c r="D9" s="37"/>
      <c r="E9" s="37"/>
      <c r="F9" s="37"/>
      <c r="G9" s="38"/>
      <c r="H9" s="38"/>
      <c r="I9" s="38"/>
      <c r="J9" s="38"/>
      <c r="K9" s="38"/>
      <c r="L9" s="39"/>
      <c r="M9" s="27"/>
      <c r="N9" s="88"/>
      <c r="O9" s="88"/>
      <c r="P9" s="83">
        <v>8</v>
      </c>
      <c r="Q9" s="88"/>
      <c r="R9" s="88"/>
      <c r="S9" s="88"/>
      <c r="T9" s="88"/>
      <c r="U9" s="88"/>
      <c r="V9" s="89"/>
      <c r="W9" s="89"/>
    </row>
    <row r="10" spans="2:23" s="90" customFormat="1" ht="20.149999999999999" customHeight="1">
      <c r="B10" s="31"/>
      <c r="C10" s="124" t="s">
        <v>13</v>
      </c>
      <c r="D10" s="124"/>
      <c r="E10" s="124"/>
      <c r="F10" s="124"/>
      <c r="G10" s="124"/>
      <c r="H10" s="124"/>
      <c r="I10" s="124"/>
      <c r="J10" s="124"/>
      <c r="K10" s="124"/>
      <c r="L10" s="124"/>
      <c r="M10" s="27"/>
      <c r="N10" s="88"/>
      <c r="O10" s="88"/>
      <c r="P10" s="83">
        <v>9</v>
      </c>
      <c r="Q10" s="88"/>
      <c r="R10" s="88"/>
      <c r="S10" s="88"/>
      <c r="T10" s="88"/>
      <c r="U10" s="88"/>
      <c r="V10" s="89"/>
      <c r="W10" s="89"/>
    </row>
    <row r="11" spans="2:23" s="90" customFormat="1" ht="15" customHeight="1">
      <c r="B11" s="31"/>
      <c r="C11" s="29"/>
      <c r="D11" s="29"/>
      <c r="E11" s="36"/>
      <c r="F11" s="36"/>
      <c r="G11" s="40"/>
      <c r="H11" s="40"/>
      <c r="I11" s="35"/>
      <c r="J11" s="36"/>
      <c r="K11" s="36"/>
      <c r="L11" s="40"/>
      <c r="M11" s="27"/>
      <c r="N11" s="88"/>
      <c r="O11" s="88"/>
      <c r="P11" s="83">
        <v>10</v>
      </c>
      <c r="Q11" s="88"/>
      <c r="R11" s="88"/>
      <c r="S11" s="88"/>
      <c r="T11" s="88"/>
      <c r="U11" s="88"/>
      <c r="V11" s="89"/>
      <c r="W11" s="89"/>
    </row>
    <row r="12" spans="2:23" s="90" customFormat="1" ht="15" customHeight="1">
      <c r="B12" s="31"/>
      <c r="C12" s="29"/>
      <c r="D12" s="29"/>
      <c r="E12" s="125" t="s">
        <v>29</v>
      </c>
      <c r="F12" s="125"/>
      <c r="G12" s="125"/>
      <c r="H12" s="125"/>
      <c r="I12" s="41"/>
      <c r="J12" s="125" t="s">
        <v>30</v>
      </c>
      <c r="K12" s="125"/>
      <c r="L12" s="125"/>
      <c r="M12" s="27"/>
      <c r="N12" s="88"/>
      <c r="O12" s="88"/>
      <c r="P12" s="83">
        <v>11</v>
      </c>
      <c r="Q12" s="88"/>
      <c r="R12" s="88"/>
      <c r="S12" s="88"/>
      <c r="T12" s="88"/>
      <c r="U12" s="88"/>
      <c r="V12" s="89"/>
      <c r="W12" s="89"/>
    </row>
    <row r="13" spans="2:23" s="90" customFormat="1" ht="6" customHeight="1">
      <c r="B13" s="31"/>
      <c r="C13" s="29"/>
      <c r="D13" s="29"/>
      <c r="E13" s="42"/>
      <c r="F13" s="42"/>
      <c r="G13" s="43"/>
      <c r="H13" s="43"/>
      <c r="I13" s="44"/>
      <c r="J13" s="42"/>
      <c r="K13" s="42"/>
      <c r="L13" s="43"/>
      <c r="M13" s="27"/>
      <c r="N13" s="88"/>
      <c r="O13" s="88"/>
      <c r="P13" s="83">
        <v>12</v>
      </c>
      <c r="Q13" s="88"/>
      <c r="R13" s="88"/>
      <c r="S13" s="88"/>
      <c r="T13" s="88"/>
      <c r="U13" s="88"/>
      <c r="V13" s="89"/>
      <c r="W13" s="89"/>
    </row>
    <row r="14" spans="2:23" s="90" customFormat="1" ht="18" customHeight="1">
      <c r="B14" s="31"/>
      <c r="C14" s="45" t="s">
        <v>47</v>
      </c>
      <c r="D14" s="45"/>
      <c r="E14" s="129"/>
      <c r="F14" s="130"/>
      <c r="G14" s="130"/>
      <c r="H14" s="131"/>
      <c r="I14" s="44"/>
      <c r="J14" s="129"/>
      <c r="K14" s="130"/>
      <c r="L14" s="131"/>
      <c r="M14" s="46"/>
      <c r="N14" s="88"/>
      <c r="O14" s="88"/>
      <c r="P14" s="83">
        <v>13</v>
      </c>
      <c r="Q14" s="88"/>
      <c r="R14" s="88"/>
      <c r="S14" s="88"/>
      <c r="T14" s="88"/>
      <c r="U14" s="88"/>
      <c r="V14" s="89"/>
      <c r="W14" s="89"/>
    </row>
    <row r="15" spans="2:23" s="90" customFormat="1" ht="6" customHeight="1">
      <c r="B15" s="31"/>
      <c r="C15" s="47"/>
      <c r="D15" s="47"/>
      <c r="E15" s="42"/>
      <c r="F15" s="42"/>
      <c r="G15" s="43"/>
      <c r="H15" s="43"/>
      <c r="I15" s="44"/>
      <c r="J15" s="42"/>
      <c r="K15" s="42"/>
      <c r="L15" s="43"/>
      <c r="M15" s="27"/>
      <c r="N15" s="88"/>
      <c r="O15" s="88"/>
      <c r="P15" s="83">
        <v>14</v>
      </c>
      <c r="Q15" s="88"/>
      <c r="R15" s="88"/>
      <c r="S15" s="88"/>
      <c r="T15" s="88"/>
      <c r="U15" s="88"/>
      <c r="V15" s="89"/>
      <c r="W15" s="89"/>
    </row>
    <row r="16" spans="2:23" s="90" customFormat="1" ht="18" customHeight="1">
      <c r="B16" s="31"/>
      <c r="C16" s="45" t="s">
        <v>14</v>
      </c>
      <c r="D16" s="45"/>
      <c r="E16" s="139"/>
      <c r="F16" s="140"/>
      <c r="G16" s="140"/>
      <c r="H16" s="141"/>
      <c r="I16" s="44"/>
      <c r="J16" s="139"/>
      <c r="K16" s="140"/>
      <c r="L16" s="141"/>
      <c r="M16" s="27"/>
      <c r="N16" s="88"/>
      <c r="O16" s="88"/>
      <c r="P16" s="83">
        <v>15</v>
      </c>
      <c r="Q16" s="88"/>
      <c r="R16" s="88"/>
      <c r="S16" s="88"/>
      <c r="T16" s="88"/>
      <c r="U16" s="88"/>
      <c r="V16" s="89"/>
      <c r="W16" s="89"/>
    </row>
    <row r="17" spans="2:23" s="90" customFormat="1" ht="6" customHeight="1">
      <c r="B17" s="31"/>
      <c r="C17" s="47"/>
      <c r="D17" s="47"/>
      <c r="E17" s="36"/>
      <c r="F17" s="36"/>
      <c r="G17" s="40"/>
      <c r="H17" s="40"/>
      <c r="I17" s="35"/>
      <c r="J17" s="36"/>
      <c r="K17" s="36"/>
      <c r="L17" s="40"/>
      <c r="M17" s="27"/>
      <c r="N17" s="88"/>
      <c r="O17" s="88"/>
      <c r="P17" s="83">
        <v>16</v>
      </c>
      <c r="Q17" s="88"/>
      <c r="R17" s="88"/>
      <c r="S17" s="88"/>
      <c r="T17" s="88"/>
      <c r="U17" s="88"/>
      <c r="V17" s="89"/>
      <c r="W17" s="89"/>
    </row>
    <row r="18" spans="2:23" s="90" customFormat="1" ht="18" customHeight="1">
      <c r="B18" s="31"/>
      <c r="C18" s="45" t="s">
        <v>54</v>
      </c>
      <c r="D18" s="45"/>
      <c r="E18" s="136" t="str">
        <f>IF(E16="","",(IF(E14="Male",VLOOKUP(E16,'Life Expectancy'!$A$7:$O$107,7,FALSE),VLOOKUP(E16,'Life Expectancy'!$A$7:$O$107,15,FALSE))))</f>
        <v/>
      </c>
      <c r="F18" s="137"/>
      <c r="G18" s="137"/>
      <c r="H18" s="138"/>
      <c r="I18" s="35"/>
      <c r="J18" s="136" t="str">
        <f>IF(J16="","",(IF(J14="Male",VLOOKUP(J16,'Life Expectancy'!$A$7:$O$107,7,FALSE),VLOOKUP(J16,'Life Expectancy'!$A$7:$O$107,15,FALSE))))</f>
        <v/>
      </c>
      <c r="K18" s="137"/>
      <c r="L18" s="138"/>
      <c r="M18" s="27"/>
      <c r="N18" s="88"/>
      <c r="O18" s="88"/>
      <c r="P18" s="83">
        <v>17</v>
      </c>
      <c r="Q18" s="88"/>
      <c r="R18" s="88"/>
      <c r="S18" s="88"/>
      <c r="T18" s="88"/>
      <c r="U18" s="88"/>
      <c r="V18" s="89"/>
      <c r="W18" s="89"/>
    </row>
    <row r="19" spans="2:23" s="90" customFormat="1" ht="6" customHeight="1">
      <c r="B19" s="31"/>
      <c r="C19" s="47"/>
      <c r="D19" s="47"/>
      <c r="E19" s="36"/>
      <c r="F19" s="36"/>
      <c r="G19" s="40"/>
      <c r="H19" s="40"/>
      <c r="I19" s="35"/>
      <c r="J19" s="36"/>
      <c r="K19" s="36"/>
      <c r="L19" s="40"/>
      <c r="M19" s="27"/>
      <c r="N19" s="88"/>
      <c r="O19" s="88"/>
      <c r="P19" s="83">
        <v>18</v>
      </c>
      <c r="Q19" s="88"/>
      <c r="R19" s="88"/>
      <c r="S19" s="88"/>
      <c r="T19" s="88"/>
      <c r="U19" s="88"/>
      <c r="V19" s="89"/>
      <c r="W19" s="89"/>
    </row>
    <row r="20" spans="2:23" s="90" customFormat="1" ht="18" customHeight="1">
      <c r="B20" s="31"/>
      <c r="C20" s="45" t="s">
        <v>32</v>
      </c>
      <c r="D20" s="45"/>
      <c r="E20" s="129"/>
      <c r="F20" s="130"/>
      <c r="G20" s="130"/>
      <c r="H20" s="131"/>
      <c r="I20" s="44"/>
      <c r="J20" s="129"/>
      <c r="K20" s="130"/>
      <c r="L20" s="131"/>
      <c r="M20" s="27"/>
      <c r="N20" s="88"/>
      <c r="O20" s="88"/>
      <c r="P20" s="83">
        <v>19</v>
      </c>
      <c r="Q20" s="88"/>
      <c r="R20" s="88"/>
      <c r="S20" s="88"/>
      <c r="T20" s="88"/>
      <c r="U20" s="88"/>
      <c r="V20" s="89"/>
      <c r="W20" s="89"/>
    </row>
    <row r="21" spans="2:23" s="90" customFormat="1" ht="12" customHeight="1">
      <c r="B21" s="31"/>
      <c r="C21" s="47"/>
      <c r="D21" s="47"/>
      <c r="E21" s="36"/>
      <c r="F21" s="36"/>
      <c r="G21" s="40"/>
      <c r="H21" s="40"/>
      <c r="I21" s="35"/>
      <c r="J21" s="36"/>
      <c r="K21" s="36"/>
      <c r="L21" s="40"/>
      <c r="M21" s="27"/>
      <c r="N21" s="88"/>
      <c r="O21" s="88"/>
      <c r="P21" s="83">
        <v>20</v>
      </c>
      <c r="Q21" s="88"/>
      <c r="R21" s="88"/>
      <c r="S21" s="88"/>
      <c r="T21" s="88"/>
      <c r="U21" s="88"/>
      <c r="V21" s="89"/>
      <c r="W21" s="89"/>
    </row>
    <row r="22" spans="2:23" s="90" customFormat="1" ht="24.75" customHeight="1">
      <c r="B22" s="31"/>
      <c r="C22" s="147" t="s">
        <v>38</v>
      </c>
      <c r="D22" s="147"/>
      <c r="E22" s="147"/>
      <c r="F22" s="147"/>
      <c r="G22" s="147"/>
      <c r="H22" s="147"/>
      <c r="I22" s="147"/>
      <c r="J22" s="147"/>
      <c r="K22" s="147"/>
      <c r="L22" s="147"/>
      <c r="M22" s="27"/>
      <c r="N22" s="88"/>
      <c r="O22" s="88"/>
      <c r="P22" s="83">
        <v>21</v>
      </c>
      <c r="Q22" s="88"/>
      <c r="R22" s="88"/>
      <c r="S22" s="88"/>
      <c r="T22" s="88"/>
      <c r="U22" s="88"/>
      <c r="V22" s="89"/>
      <c r="W22" s="89"/>
    </row>
    <row r="23" spans="2:23" s="90" customFormat="1" ht="20.149999999999999" customHeight="1">
      <c r="B23" s="31"/>
      <c r="C23" s="29"/>
      <c r="D23" s="29"/>
      <c r="E23" s="29"/>
      <c r="F23" s="29"/>
      <c r="G23" s="36"/>
      <c r="H23" s="36"/>
      <c r="I23" s="35"/>
      <c r="J23" s="35"/>
      <c r="K23" s="35"/>
      <c r="L23" s="30"/>
      <c r="M23" s="27"/>
      <c r="N23" s="88"/>
      <c r="O23" s="88"/>
      <c r="P23" s="83">
        <v>22</v>
      </c>
      <c r="Q23" s="88"/>
      <c r="R23" s="88"/>
      <c r="S23" s="88"/>
      <c r="T23" s="88"/>
      <c r="U23" s="88"/>
      <c r="V23" s="89"/>
      <c r="W23" s="89"/>
    </row>
    <row r="24" spans="2:23" s="90" customFormat="1" ht="18" customHeight="1">
      <c r="B24" s="31"/>
      <c r="C24" s="37"/>
      <c r="D24" s="37"/>
      <c r="E24" s="37"/>
      <c r="F24" s="37"/>
      <c r="G24" s="38"/>
      <c r="H24" s="38"/>
      <c r="I24" s="38"/>
      <c r="J24" s="38"/>
      <c r="K24" s="38"/>
      <c r="L24" s="39"/>
      <c r="M24" s="46"/>
      <c r="N24" s="88"/>
      <c r="O24" s="88"/>
      <c r="P24" s="83">
        <v>23</v>
      </c>
      <c r="Q24" s="88"/>
      <c r="R24" s="88"/>
      <c r="S24" s="88"/>
      <c r="T24" s="88"/>
      <c r="U24" s="88"/>
      <c r="V24" s="89"/>
      <c r="W24" s="89"/>
    </row>
    <row r="25" spans="2:23" s="90" customFormat="1" ht="20.149999999999999" customHeight="1">
      <c r="B25" s="31"/>
      <c r="C25" s="124" t="s">
        <v>31</v>
      </c>
      <c r="D25" s="124"/>
      <c r="E25" s="124"/>
      <c r="F25" s="124"/>
      <c r="G25" s="124"/>
      <c r="H25" s="124"/>
      <c r="I25" s="124"/>
      <c r="J25" s="124"/>
      <c r="K25" s="124"/>
      <c r="L25" s="124"/>
      <c r="M25" s="27"/>
      <c r="N25" s="88"/>
      <c r="O25" s="88"/>
      <c r="P25" s="83">
        <v>24</v>
      </c>
      <c r="Q25" s="88"/>
      <c r="R25" s="88"/>
      <c r="S25" s="88"/>
      <c r="T25" s="88"/>
      <c r="U25" s="88"/>
      <c r="V25" s="89"/>
      <c r="W25" s="89"/>
    </row>
    <row r="26" spans="2:23" s="90" customFormat="1" ht="15" customHeight="1">
      <c r="B26" s="31"/>
      <c r="C26" s="29"/>
      <c r="D26" s="29"/>
      <c r="E26" s="29"/>
      <c r="F26" s="29"/>
      <c r="G26" s="26"/>
      <c r="H26" s="26"/>
      <c r="I26" s="48"/>
      <c r="J26" s="48"/>
      <c r="K26" s="40"/>
      <c r="L26" s="40"/>
      <c r="M26" s="27"/>
      <c r="N26" s="88"/>
      <c r="O26" s="88"/>
      <c r="P26" s="83">
        <v>25</v>
      </c>
      <c r="Q26" s="88"/>
      <c r="R26" s="88"/>
      <c r="S26" s="88"/>
      <c r="T26" s="88"/>
      <c r="U26" s="88"/>
      <c r="V26" s="89"/>
      <c r="W26" s="89"/>
    </row>
    <row r="27" spans="2:23" s="90" customFormat="1" ht="20.149999999999999" customHeight="1">
      <c r="B27" s="31"/>
      <c r="C27" s="49" t="s">
        <v>39</v>
      </c>
      <c r="D27" s="15"/>
      <c r="E27" s="40"/>
      <c r="F27" s="40"/>
      <c r="G27" s="50" t="s">
        <v>46</v>
      </c>
      <c r="H27" s="134"/>
      <c r="I27" s="135"/>
      <c r="J27" s="51"/>
      <c r="K27" s="50" t="s">
        <v>34</v>
      </c>
      <c r="L27" s="16"/>
      <c r="M27" s="27"/>
      <c r="N27" s="88"/>
      <c r="O27" s="88"/>
      <c r="P27" s="83">
        <v>26</v>
      </c>
      <c r="Q27" s="88"/>
      <c r="R27" s="88"/>
      <c r="S27" s="88"/>
      <c r="T27" s="88"/>
      <c r="U27" s="88"/>
      <c r="V27" s="89"/>
      <c r="W27" s="89"/>
    </row>
    <row r="28" spans="2:23" s="90" customFormat="1" ht="18" customHeight="1">
      <c r="B28" s="31"/>
      <c r="C28" s="29"/>
      <c r="D28" s="29"/>
      <c r="E28" s="29"/>
      <c r="F28" s="29"/>
      <c r="G28" s="26"/>
      <c r="H28" s="26"/>
      <c r="I28" s="35"/>
      <c r="J28" s="35"/>
      <c r="K28" s="35"/>
      <c r="L28" s="30"/>
      <c r="M28" s="27"/>
      <c r="N28" s="88"/>
      <c r="O28" s="88"/>
      <c r="P28" s="83">
        <v>27</v>
      </c>
      <c r="Q28" s="88"/>
      <c r="R28" s="88"/>
      <c r="S28" s="88"/>
      <c r="T28" s="88"/>
      <c r="U28" s="88"/>
      <c r="V28" s="89"/>
      <c r="W28" s="89"/>
    </row>
    <row r="29" spans="2:23" s="90" customFormat="1" ht="22" customHeight="1">
      <c r="B29" s="31"/>
      <c r="C29" s="148" t="s">
        <v>28</v>
      </c>
      <c r="D29" s="150" t="s">
        <v>41</v>
      </c>
      <c r="E29" s="127" t="s">
        <v>29</v>
      </c>
      <c r="F29" s="127"/>
      <c r="G29" s="127"/>
      <c r="H29" s="127"/>
      <c r="I29" s="127"/>
      <c r="J29" s="127" t="s">
        <v>30</v>
      </c>
      <c r="K29" s="127"/>
      <c r="L29" s="128"/>
      <c r="M29" s="46"/>
      <c r="N29" s="88"/>
      <c r="O29" s="88"/>
      <c r="P29" s="83">
        <v>28</v>
      </c>
      <c r="Q29" s="88"/>
      <c r="R29" s="88"/>
      <c r="S29" s="88"/>
      <c r="T29" s="88"/>
      <c r="U29" s="88"/>
      <c r="V29" s="89"/>
      <c r="W29" s="89"/>
    </row>
    <row r="30" spans="2:23" s="90" customFormat="1" ht="20.149999999999999" customHeight="1">
      <c r="B30" s="31"/>
      <c r="C30" s="149"/>
      <c r="D30" s="151"/>
      <c r="E30" s="79" t="s">
        <v>40</v>
      </c>
      <c r="F30" s="79" t="s">
        <v>37</v>
      </c>
      <c r="G30" s="145" t="s">
        <v>48</v>
      </c>
      <c r="H30" s="145"/>
      <c r="I30" s="145"/>
      <c r="J30" s="79" t="s">
        <v>40</v>
      </c>
      <c r="K30" s="79" t="s">
        <v>37</v>
      </c>
      <c r="L30" s="80" t="s">
        <v>48</v>
      </c>
      <c r="M30" s="46"/>
      <c r="N30" s="88"/>
      <c r="O30" s="88"/>
      <c r="P30" s="83">
        <v>29</v>
      </c>
      <c r="Q30" s="88"/>
      <c r="R30" s="88"/>
      <c r="S30" s="88"/>
      <c r="T30" s="88"/>
      <c r="U30" s="88"/>
      <c r="V30" s="89"/>
      <c r="W30" s="89"/>
    </row>
    <row r="31" spans="2:23" s="90" customFormat="1" ht="5.15" customHeight="1">
      <c r="B31" s="31"/>
      <c r="C31" s="52"/>
      <c r="D31" s="53"/>
      <c r="E31" s="52"/>
      <c r="F31" s="54"/>
      <c r="G31" s="54"/>
      <c r="H31" s="54"/>
      <c r="I31" s="55"/>
      <c r="J31" s="56"/>
      <c r="K31" s="57"/>
      <c r="L31" s="53"/>
      <c r="M31" s="27"/>
      <c r="N31" s="88"/>
      <c r="O31" s="88"/>
      <c r="P31" s="83">
        <v>30</v>
      </c>
      <c r="Q31" s="88"/>
      <c r="R31" s="88"/>
      <c r="S31" s="88"/>
      <c r="T31" s="88"/>
      <c r="U31" s="88"/>
      <c r="V31" s="89"/>
      <c r="W31" s="89"/>
    </row>
    <row r="32" spans="2:23" s="90" customFormat="1" ht="20.149999999999999" customHeight="1">
      <c r="B32" s="31"/>
      <c r="C32" s="58">
        <v>10</v>
      </c>
      <c r="D32" s="59">
        <f>F89</f>
        <v>0</v>
      </c>
      <c r="E32" s="60" t="str">
        <f>IF($E$16="","-",$E$16+C32)</f>
        <v>-</v>
      </c>
      <c r="F32" s="61" t="str">
        <f>IF($L$27="","-",IF($J$20="",(MAX((D32-$E$20),0)),(MAX(((D32/2)-$E$20),0))))</f>
        <v>-</v>
      </c>
      <c r="G32" s="142" t="str">
        <f>IF($L$27="","-",F32*6%)</f>
        <v>-</v>
      </c>
      <c r="H32" s="142"/>
      <c r="I32" s="143"/>
      <c r="J32" s="60" t="str">
        <f>IF($J$16="","-",$J$16+C32)</f>
        <v>-</v>
      </c>
      <c r="K32" s="61" t="str">
        <f>IF($J$20="","-",(MAX(((D32/2)-$J$20),0)))</f>
        <v>-</v>
      </c>
      <c r="L32" s="64" t="str">
        <f>IF(K32="-","-",K32*6%)</f>
        <v>-</v>
      </c>
      <c r="M32" s="27"/>
      <c r="N32" s="88"/>
      <c r="O32" s="88"/>
      <c r="P32" s="83">
        <v>31</v>
      </c>
      <c r="Q32" s="88"/>
      <c r="R32" s="88"/>
      <c r="S32" s="88"/>
      <c r="T32" s="88"/>
      <c r="U32" s="88"/>
      <c r="V32" s="89"/>
      <c r="W32" s="89"/>
    </row>
    <row r="33" spans="2:23" s="90" customFormat="1" ht="5.15" customHeight="1">
      <c r="B33" s="31"/>
      <c r="C33" s="52"/>
      <c r="D33" s="65"/>
      <c r="E33" s="52"/>
      <c r="F33" s="61"/>
      <c r="G33" s="62"/>
      <c r="H33" s="62"/>
      <c r="I33" s="63"/>
      <c r="J33" s="52"/>
      <c r="K33" s="66"/>
      <c r="L33" s="64"/>
      <c r="M33" s="27"/>
      <c r="N33" s="88"/>
      <c r="O33" s="88"/>
      <c r="P33" s="83">
        <v>32</v>
      </c>
      <c r="Q33" s="88"/>
      <c r="R33" s="88"/>
      <c r="S33" s="88"/>
      <c r="T33" s="88"/>
      <c r="U33" s="88"/>
      <c r="V33" s="89"/>
      <c r="W33" s="89"/>
    </row>
    <row r="34" spans="2:23" s="90" customFormat="1" ht="20.149999999999999" customHeight="1">
      <c r="B34" s="31"/>
      <c r="C34" s="58">
        <v>20</v>
      </c>
      <c r="D34" s="59">
        <f>F99</f>
        <v>0</v>
      </c>
      <c r="E34" s="60" t="str">
        <f>IF($E$16="","-",$E$16+C34)</f>
        <v>-</v>
      </c>
      <c r="F34" s="61" t="str">
        <f t="shared" ref="F34:F40" si="0">IF($L$27="","-",IF($J$20="",(MAX((D34-$E$20),0)),(MAX(((D34/2)-$E$20),0))))</f>
        <v>-</v>
      </c>
      <c r="G34" s="142" t="str">
        <f>IF($L$27="","-",F34*6%)</f>
        <v>-</v>
      </c>
      <c r="H34" s="142"/>
      <c r="I34" s="143"/>
      <c r="J34" s="60" t="str">
        <f>IF($J$16="","-",$J$16+C34)</f>
        <v>-</v>
      </c>
      <c r="K34" s="61" t="str">
        <f>IF($J$20="","-",(MAX(((D34/2)-$J$20),0)))</f>
        <v>-</v>
      </c>
      <c r="L34" s="64" t="str">
        <f t="shared" ref="L34:L40" si="1">IF(K34="-","-",K34*6%)</f>
        <v>-</v>
      </c>
      <c r="M34" s="27"/>
      <c r="N34" s="88"/>
      <c r="O34" s="88"/>
      <c r="P34" s="83">
        <v>33</v>
      </c>
      <c r="Q34" s="88"/>
      <c r="R34" s="88"/>
      <c r="S34" s="88"/>
      <c r="T34" s="88"/>
      <c r="U34" s="88"/>
      <c r="V34" s="89"/>
      <c r="W34" s="89"/>
    </row>
    <row r="35" spans="2:23" s="90" customFormat="1" ht="5.15" customHeight="1">
      <c r="B35" s="31"/>
      <c r="C35" s="52"/>
      <c r="D35" s="65"/>
      <c r="E35" s="52"/>
      <c r="F35" s="61"/>
      <c r="G35" s="62"/>
      <c r="H35" s="62"/>
      <c r="I35" s="63"/>
      <c r="J35" s="52"/>
      <c r="K35" s="66"/>
      <c r="L35" s="64"/>
      <c r="M35" s="27"/>
      <c r="N35" s="88"/>
      <c r="O35" s="88"/>
      <c r="P35" s="83">
        <v>34</v>
      </c>
      <c r="Q35" s="88"/>
      <c r="R35" s="88"/>
      <c r="S35" s="88"/>
      <c r="T35" s="88"/>
      <c r="U35" s="88"/>
      <c r="V35" s="89"/>
      <c r="W35" s="89"/>
    </row>
    <row r="36" spans="2:23" s="90" customFormat="1" ht="20.149999999999999" customHeight="1">
      <c r="B36" s="31"/>
      <c r="C36" s="58">
        <v>30</v>
      </c>
      <c r="D36" s="59">
        <f>F109</f>
        <v>0</v>
      </c>
      <c r="E36" s="60" t="str">
        <f>IF($E$16="","-",$E$16+C36)</f>
        <v>-</v>
      </c>
      <c r="F36" s="61" t="str">
        <f t="shared" si="0"/>
        <v>-</v>
      </c>
      <c r="G36" s="142" t="str">
        <f>IF($L$27="","-",F36*6%)</f>
        <v>-</v>
      </c>
      <c r="H36" s="142"/>
      <c r="I36" s="143"/>
      <c r="J36" s="60" t="str">
        <f>IF($J$16="","-",$J$16+C36)</f>
        <v>-</v>
      </c>
      <c r="K36" s="61" t="str">
        <f>IF($J$20="","-",(MAX(((D36/2)-$J$20),0)))</f>
        <v>-</v>
      </c>
      <c r="L36" s="64" t="str">
        <f t="shared" si="1"/>
        <v>-</v>
      </c>
      <c r="M36" s="27"/>
      <c r="N36" s="88"/>
      <c r="O36" s="88"/>
      <c r="P36" s="83">
        <v>35</v>
      </c>
      <c r="Q36" s="88"/>
      <c r="R36" s="88"/>
      <c r="S36" s="88"/>
      <c r="T36" s="88"/>
      <c r="U36" s="88"/>
      <c r="V36" s="89"/>
      <c r="W36" s="89"/>
    </row>
    <row r="37" spans="2:23" s="90" customFormat="1" ht="5.15" customHeight="1">
      <c r="B37" s="31"/>
      <c r="C37" s="52"/>
      <c r="D37" s="65"/>
      <c r="E37" s="52"/>
      <c r="F37" s="61"/>
      <c r="G37" s="62"/>
      <c r="H37" s="62"/>
      <c r="I37" s="63"/>
      <c r="J37" s="52"/>
      <c r="K37" s="66"/>
      <c r="L37" s="64"/>
      <c r="M37" s="27"/>
      <c r="N37" s="88"/>
      <c r="O37" s="88"/>
      <c r="P37" s="83">
        <v>36</v>
      </c>
      <c r="Q37" s="88"/>
      <c r="R37" s="88"/>
      <c r="S37" s="88"/>
      <c r="T37" s="88"/>
      <c r="U37" s="88"/>
      <c r="V37" s="89"/>
      <c r="W37" s="89"/>
    </row>
    <row r="38" spans="2:23" s="90" customFormat="1" ht="20.149999999999999" customHeight="1">
      <c r="B38" s="31"/>
      <c r="C38" s="58">
        <v>40</v>
      </c>
      <c r="D38" s="59">
        <f>F119</f>
        <v>0</v>
      </c>
      <c r="E38" s="60" t="str">
        <f>IF($E$16="","-",$E$16+C38)</f>
        <v>-</v>
      </c>
      <c r="F38" s="61" t="str">
        <f t="shared" si="0"/>
        <v>-</v>
      </c>
      <c r="G38" s="142" t="str">
        <f>IF($L$27="","-",F38*6%)</f>
        <v>-</v>
      </c>
      <c r="H38" s="142"/>
      <c r="I38" s="143"/>
      <c r="J38" s="60" t="str">
        <f>IF($J$16="","-",$J$16+C38)</f>
        <v>-</v>
      </c>
      <c r="K38" s="61" t="str">
        <f>IF($J$20="","-",(MAX(((D38/2)-$J$20),0)))</f>
        <v>-</v>
      </c>
      <c r="L38" s="64" t="str">
        <f t="shared" si="1"/>
        <v>-</v>
      </c>
      <c r="M38" s="46"/>
      <c r="N38" s="88"/>
      <c r="O38" s="88"/>
      <c r="P38" s="83">
        <v>37</v>
      </c>
      <c r="Q38" s="88"/>
      <c r="R38" s="88"/>
      <c r="S38" s="88"/>
      <c r="T38" s="88"/>
      <c r="U38" s="88"/>
      <c r="V38" s="89"/>
      <c r="W38" s="89"/>
    </row>
    <row r="39" spans="2:23" s="90" customFormat="1" ht="5.15" customHeight="1">
      <c r="B39" s="31"/>
      <c r="C39" s="52"/>
      <c r="D39" s="65"/>
      <c r="E39" s="52"/>
      <c r="F39" s="61"/>
      <c r="G39" s="62"/>
      <c r="H39" s="62"/>
      <c r="I39" s="63"/>
      <c r="J39" s="52"/>
      <c r="K39" s="67"/>
      <c r="L39" s="64"/>
      <c r="M39" s="27"/>
      <c r="N39" s="88"/>
      <c r="O39" s="88"/>
      <c r="P39" s="83">
        <v>38</v>
      </c>
      <c r="Q39" s="88"/>
      <c r="R39" s="88"/>
      <c r="S39" s="88"/>
      <c r="T39" s="88"/>
      <c r="U39" s="88"/>
      <c r="V39" s="89"/>
      <c r="W39" s="89"/>
    </row>
    <row r="40" spans="2:23" s="90" customFormat="1" ht="20.149999999999999" customHeight="1">
      <c r="B40" s="31"/>
      <c r="C40" s="58">
        <v>50</v>
      </c>
      <c r="D40" s="59">
        <f>F129</f>
        <v>0</v>
      </c>
      <c r="E40" s="60" t="str">
        <f>IF($E$16="","-",$E$16+C40)</f>
        <v>-</v>
      </c>
      <c r="F40" s="61" t="str">
        <f t="shared" si="0"/>
        <v>-</v>
      </c>
      <c r="G40" s="142" t="str">
        <f>IF($L$27="","-",F40*6%)</f>
        <v>-</v>
      </c>
      <c r="H40" s="142"/>
      <c r="I40" s="143"/>
      <c r="J40" s="60" t="str">
        <f>IF($J$16="","-",$J$16+C40)</f>
        <v>-</v>
      </c>
      <c r="K40" s="61" t="str">
        <f>IF($J$20="","-",(MAX(((D40/2)-$J$20),0)))</f>
        <v>-</v>
      </c>
      <c r="L40" s="64" t="str">
        <f t="shared" si="1"/>
        <v>-</v>
      </c>
      <c r="M40" s="46"/>
      <c r="N40" s="88"/>
      <c r="O40" s="88"/>
      <c r="P40" s="83">
        <v>39</v>
      </c>
      <c r="Q40" s="88"/>
      <c r="R40" s="88"/>
      <c r="S40" s="88"/>
      <c r="T40" s="88"/>
      <c r="U40" s="88"/>
      <c r="V40" s="89"/>
      <c r="W40" s="89"/>
    </row>
    <row r="41" spans="2:23" s="90" customFormat="1" ht="5.15" customHeight="1">
      <c r="B41" s="31"/>
      <c r="C41" s="68"/>
      <c r="D41" s="69"/>
      <c r="E41" s="68"/>
      <c r="F41" s="70"/>
      <c r="G41" s="70"/>
      <c r="H41" s="70"/>
      <c r="I41" s="69"/>
      <c r="J41" s="68"/>
      <c r="K41" s="70"/>
      <c r="L41" s="69"/>
      <c r="M41" s="27"/>
      <c r="N41" s="88"/>
      <c r="O41" s="88"/>
      <c r="P41" s="83">
        <v>40</v>
      </c>
      <c r="Q41" s="88"/>
      <c r="R41" s="88"/>
      <c r="S41" s="88"/>
      <c r="T41" s="88"/>
      <c r="U41" s="88"/>
      <c r="V41" s="89"/>
      <c r="W41" s="89"/>
    </row>
    <row r="42" spans="2:23" s="90" customFormat="1" ht="20.149999999999999" customHeight="1">
      <c r="B42" s="31"/>
      <c r="C42" s="29"/>
      <c r="D42" s="29"/>
      <c r="E42" s="29"/>
      <c r="F42" s="29"/>
      <c r="G42" s="36"/>
      <c r="H42" s="36"/>
      <c r="I42" s="35"/>
      <c r="J42" s="35"/>
      <c r="K42" s="35"/>
      <c r="L42" s="30"/>
      <c r="M42" s="27"/>
      <c r="N42" s="88"/>
      <c r="O42" s="88"/>
      <c r="P42" s="83">
        <v>41</v>
      </c>
      <c r="Q42" s="88"/>
      <c r="R42" s="88"/>
      <c r="S42" s="88"/>
      <c r="T42" s="88"/>
      <c r="U42" s="88"/>
      <c r="V42" s="89"/>
      <c r="W42" s="89"/>
    </row>
    <row r="43" spans="2:23" s="90" customFormat="1" ht="18" customHeight="1">
      <c r="B43" s="31"/>
      <c r="C43" s="37"/>
      <c r="D43" s="37"/>
      <c r="E43" s="37"/>
      <c r="F43" s="37"/>
      <c r="G43" s="38"/>
      <c r="H43" s="38"/>
      <c r="I43" s="38"/>
      <c r="J43" s="38"/>
      <c r="K43" s="38"/>
      <c r="L43" s="39"/>
      <c r="M43" s="46"/>
      <c r="N43" s="88"/>
      <c r="O43" s="88"/>
      <c r="P43" s="83">
        <v>42</v>
      </c>
      <c r="Q43" s="88"/>
      <c r="R43" s="88"/>
      <c r="S43" s="88"/>
      <c r="T43" s="88"/>
      <c r="U43" s="88"/>
      <c r="V43" s="89"/>
      <c r="W43" s="89"/>
    </row>
    <row r="44" spans="2:23" s="90" customFormat="1" ht="20.149999999999999" customHeight="1">
      <c r="B44" s="31"/>
      <c r="C44" s="124" t="s">
        <v>33</v>
      </c>
      <c r="D44" s="124"/>
      <c r="E44" s="124"/>
      <c r="F44" s="124"/>
      <c r="G44" s="124"/>
      <c r="H44" s="124"/>
      <c r="I44" s="124"/>
      <c r="J44" s="124"/>
      <c r="K44" s="124"/>
      <c r="L44" s="124"/>
      <c r="M44" s="27"/>
      <c r="N44" s="88"/>
      <c r="O44" s="88"/>
      <c r="P44" s="83">
        <v>43</v>
      </c>
      <c r="Q44" s="88"/>
      <c r="R44" s="88"/>
      <c r="S44" s="88"/>
      <c r="T44" s="88"/>
      <c r="U44" s="88"/>
      <c r="V44" s="89"/>
      <c r="W44" s="89"/>
    </row>
    <row r="45" spans="2:23" s="90" customFormat="1" ht="15" customHeight="1">
      <c r="B45" s="31"/>
      <c r="C45" s="29"/>
      <c r="D45" s="29"/>
      <c r="E45" s="29"/>
      <c r="F45" s="29"/>
      <c r="G45" s="26"/>
      <c r="H45" s="26"/>
      <c r="I45" s="48"/>
      <c r="J45" s="48"/>
      <c r="K45" s="48"/>
      <c r="L45" s="48"/>
      <c r="M45" s="27"/>
      <c r="N45" s="88"/>
      <c r="O45" s="88"/>
      <c r="P45" s="83">
        <v>44</v>
      </c>
      <c r="Q45" s="88"/>
      <c r="R45" s="88"/>
      <c r="S45" s="88"/>
      <c r="T45" s="88"/>
      <c r="U45" s="88"/>
      <c r="V45" s="89"/>
      <c r="W45" s="89"/>
    </row>
    <row r="46" spans="2:23" s="90" customFormat="1" ht="20.149999999999999" customHeight="1">
      <c r="B46" s="31"/>
      <c r="C46" s="49" t="s">
        <v>35</v>
      </c>
      <c r="D46" s="71"/>
      <c r="E46" s="17">
        <v>2</v>
      </c>
      <c r="F46" s="51"/>
      <c r="G46" s="51"/>
      <c r="H46" s="51"/>
      <c r="I46" s="51"/>
      <c r="J46" s="40"/>
      <c r="K46" s="40"/>
      <c r="L46" s="51"/>
      <c r="M46" s="27"/>
      <c r="N46" s="88"/>
      <c r="O46" s="88"/>
      <c r="P46" s="83">
        <v>45</v>
      </c>
      <c r="Q46" s="88"/>
      <c r="R46" s="88"/>
      <c r="S46" s="88"/>
      <c r="T46" s="88"/>
      <c r="U46" s="88"/>
      <c r="V46" s="89"/>
      <c r="W46" s="89"/>
    </row>
    <row r="47" spans="2:23" s="90" customFormat="1" ht="18" customHeight="1">
      <c r="B47" s="31"/>
      <c r="C47" s="71"/>
      <c r="D47" s="71"/>
      <c r="E47" s="71"/>
      <c r="F47" s="71"/>
      <c r="G47" s="26"/>
      <c r="H47" s="26"/>
      <c r="I47" s="51"/>
      <c r="J47" s="51"/>
      <c r="K47" s="40"/>
      <c r="L47" s="40"/>
      <c r="M47" s="27"/>
      <c r="N47" s="88"/>
      <c r="O47" s="88"/>
      <c r="P47" s="83">
        <v>46</v>
      </c>
      <c r="Q47" s="88"/>
      <c r="R47" s="88"/>
      <c r="S47" s="88"/>
      <c r="T47" s="88"/>
      <c r="U47" s="88"/>
      <c r="V47" s="89"/>
      <c r="W47" s="89"/>
    </row>
    <row r="48" spans="2:23" s="90" customFormat="1" ht="20.149999999999999" customHeight="1">
      <c r="B48" s="31"/>
      <c r="C48" s="49" t="s">
        <v>39</v>
      </c>
      <c r="D48" s="72">
        <f>IF($E$46="","",D27/E46)</f>
        <v>0</v>
      </c>
      <c r="E48" s="40"/>
      <c r="F48" s="50"/>
      <c r="G48" s="50" t="s">
        <v>46</v>
      </c>
      <c r="H48" s="132">
        <f>IF(E46="","",H27)</f>
        <v>0</v>
      </c>
      <c r="I48" s="133"/>
      <c r="J48" s="51"/>
      <c r="K48" s="50" t="s">
        <v>34</v>
      </c>
      <c r="L48" s="73">
        <f>IF($E$46="","",L27/E46)</f>
        <v>0</v>
      </c>
      <c r="M48" s="27"/>
      <c r="N48" s="88"/>
      <c r="O48" s="88"/>
      <c r="P48" s="83">
        <v>47</v>
      </c>
      <c r="Q48" s="88"/>
      <c r="R48" s="88"/>
      <c r="S48" s="88"/>
      <c r="T48" s="88"/>
      <c r="U48" s="88"/>
      <c r="V48" s="89"/>
      <c r="W48" s="89"/>
    </row>
    <row r="49" spans="2:23" s="90" customFormat="1" ht="18" customHeight="1">
      <c r="B49" s="31"/>
      <c r="C49" s="29"/>
      <c r="D49" s="29"/>
      <c r="E49" s="29"/>
      <c r="F49" s="29"/>
      <c r="G49" s="26"/>
      <c r="H49" s="26"/>
      <c r="I49" s="35"/>
      <c r="J49" s="35"/>
      <c r="K49" s="35"/>
      <c r="L49" s="30"/>
      <c r="M49" s="27"/>
      <c r="N49" s="88"/>
      <c r="O49" s="88"/>
      <c r="P49" s="83">
        <v>48</v>
      </c>
      <c r="Q49" s="88"/>
      <c r="R49" s="88"/>
      <c r="S49" s="88"/>
      <c r="T49" s="88"/>
      <c r="U49" s="88"/>
      <c r="V49" s="89"/>
      <c r="W49" s="89"/>
    </row>
    <row r="50" spans="2:23" s="90" customFormat="1" ht="22" customHeight="1">
      <c r="B50" s="31"/>
      <c r="C50" s="148" t="s">
        <v>28</v>
      </c>
      <c r="D50" s="150" t="s">
        <v>41</v>
      </c>
      <c r="E50" s="127" t="s">
        <v>29</v>
      </c>
      <c r="F50" s="127"/>
      <c r="G50" s="127"/>
      <c r="H50" s="127"/>
      <c r="I50" s="127"/>
      <c r="J50" s="127" t="s">
        <v>30</v>
      </c>
      <c r="K50" s="127"/>
      <c r="L50" s="128"/>
      <c r="M50" s="46"/>
      <c r="N50" s="88"/>
      <c r="O50" s="88"/>
      <c r="P50" s="83">
        <v>49</v>
      </c>
      <c r="Q50" s="88"/>
      <c r="R50" s="88"/>
      <c r="S50" s="88"/>
      <c r="T50" s="88"/>
      <c r="U50" s="88"/>
      <c r="V50" s="89"/>
      <c r="W50" s="89"/>
    </row>
    <row r="51" spans="2:23" s="90" customFormat="1" ht="20.149999999999999" customHeight="1">
      <c r="B51" s="31"/>
      <c r="C51" s="149"/>
      <c r="D51" s="151"/>
      <c r="E51" s="79" t="s">
        <v>40</v>
      </c>
      <c r="F51" s="79" t="s">
        <v>37</v>
      </c>
      <c r="G51" s="145" t="s">
        <v>48</v>
      </c>
      <c r="H51" s="145"/>
      <c r="I51" s="145"/>
      <c r="J51" s="79" t="s">
        <v>40</v>
      </c>
      <c r="K51" s="79" t="s">
        <v>37</v>
      </c>
      <c r="L51" s="80" t="s">
        <v>48</v>
      </c>
      <c r="M51" s="46"/>
      <c r="N51" s="88"/>
      <c r="O51" s="88"/>
      <c r="P51" s="83">
        <v>50</v>
      </c>
      <c r="Q51" s="88"/>
      <c r="R51" s="88"/>
      <c r="S51" s="88"/>
      <c r="T51" s="88"/>
      <c r="U51" s="88"/>
      <c r="V51" s="89"/>
      <c r="W51" s="89"/>
    </row>
    <row r="52" spans="2:23" s="90" customFormat="1" ht="5.15" customHeight="1">
      <c r="B52" s="31"/>
      <c r="C52" s="52"/>
      <c r="D52" s="53"/>
      <c r="E52" s="52"/>
      <c r="F52" s="54"/>
      <c r="G52" s="54"/>
      <c r="H52" s="54"/>
      <c r="I52" s="55"/>
      <c r="J52" s="56"/>
      <c r="K52" s="57"/>
      <c r="L52" s="53"/>
      <c r="M52" s="27"/>
      <c r="N52" s="88"/>
      <c r="O52" s="88"/>
      <c r="P52" s="83">
        <v>51</v>
      </c>
      <c r="Q52" s="88"/>
      <c r="R52" s="88"/>
      <c r="S52" s="88"/>
      <c r="T52" s="88"/>
      <c r="U52" s="88"/>
      <c r="V52" s="89"/>
      <c r="W52" s="89"/>
    </row>
    <row r="53" spans="2:23" s="90" customFormat="1" ht="20.149999999999999" customHeight="1">
      <c r="B53" s="31"/>
      <c r="C53" s="58">
        <v>10</v>
      </c>
      <c r="D53" s="59">
        <f>M89</f>
        <v>0</v>
      </c>
      <c r="E53" s="60" t="str">
        <f>IF($E$16="","-",$E$16+C53)</f>
        <v>-</v>
      </c>
      <c r="F53" s="61">
        <f>IF($L$48="","-",IF($J$20="",(MAX((D53-$E$20),0)),(MAX(((D53/2)-$E$20),0))))</f>
        <v>0</v>
      </c>
      <c r="G53" s="142">
        <f>IF($L$48="","-",F53*6%)</f>
        <v>0</v>
      </c>
      <c r="H53" s="142"/>
      <c r="I53" s="143"/>
      <c r="J53" s="60" t="str">
        <f>IF($J$16="","-",$J$16+C53)</f>
        <v>-</v>
      </c>
      <c r="K53" s="61" t="str">
        <f>IF($J$20="","-",(MAX(((D53/2)-$J$20),0)))</f>
        <v>-</v>
      </c>
      <c r="L53" s="64" t="str">
        <f>IF(K53="-","-",K53*6%)</f>
        <v>-</v>
      </c>
      <c r="M53" s="27"/>
      <c r="N53" s="88"/>
      <c r="O53" s="88"/>
      <c r="P53" s="83">
        <v>52</v>
      </c>
      <c r="Q53" s="88"/>
      <c r="R53" s="88"/>
      <c r="S53" s="88"/>
      <c r="T53" s="88"/>
      <c r="U53" s="88"/>
      <c r="V53" s="89"/>
      <c r="W53" s="89"/>
    </row>
    <row r="54" spans="2:23" s="90" customFormat="1" ht="5.15" customHeight="1">
      <c r="B54" s="31"/>
      <c r="C54" s="52"/>
      <c r="D54" s="65"/>
      <c r="E54" s="52"/>
      <c r="F54" s="61"/>
      <c r="G54" s="62"/>
      <c r="H54" s="62"/>
      <c r="I54" s="63"/>
      <c r="J54" s="52"/>
      <c r="K54" s="66"/>
      <c r="L54" s="64"/>
      <c r="M54" s="27"/>
      <c r="N54" s="88"/>
      <c r="O54" s="88"/>
      <c r="P54" s="83">
        <v>53</v>
      </c>
      <c r="Q54" s="88"/>
      <c r="R54" s="88"/>
      <c r="S54" s="88"/>
      <c r="T54" s="88"/>
      <c r="U54" s="88"/>
      <c r="V54" s="89"/>
      <c r="W54" s="89"/>
    </row>
    <row r="55" spans="2:23" s="90" customFormat="1" ht="20.149999999999999" customHeight="1">
      <c r="B55" s="31"/>
      <c r="C55" s="58">
        <v>20</v>
      </c>
      <c r="D55" s="59">
        <f>M99</f>
        <v>0</v>
      </c>
      <c r="E55" s="60" t="str">
        <f>IF($E$16="","-",$E$16+C55)</f>
        <v>-</v>
      </c>
      <c r="F55" s="61">
        <f>IF($L$48="","-",IF($J$20="",(MAX((D55-$E$20),0)),(MAX(((D55/2)-$E$20),0))))</f>
        <v>0</v>
      </c>
      <c r="G55" s="142">
        <f>IF($L$48="","-",F55*6%)</f>
        <v>0</v>
      </c>
      <c r="H55" s="142"/>
      <c r="I55" s="143"/>
      <c r="J55" s="60" t="str">
        <f>IF($J$16="","-",$J$16+C55)</f>
        <v>-</v>
      </c>
      <c r="K55" s="61" t="str">
        <f>IF($J$20="","-",(MAX(((D55/2)-$J$20),0)))</f>
        <v>-</v>
      </c>
      <c r="L55" s="64" t="str">
        <f>IF(K55="-","-",K55*6%)</f>
        <v>-</v>
      </c>
      <c r="M55" s="27"/>
      <c r="N55" s="88"/>
      <c r="O55" s="88"/>
      <c r="P55" s="83">
        <v>54</v>
      </c>
      <c r="Q55" s="88"/>
      <c r="R55" s="88"/>
      <c r="S55" s="88"/>
      <c r="T55" s="88"/>
      <c r="U55" s="88"/>
      <c r="V55" s="89"/>
      <c r="W55" s="89"/>
    </row>
    <row r="56" spans="2:23" s="90" customFormat="1" ht="5.15" customHeight="1">
      <c r="B56" s="31"/>
      <c r="C56" s="52"/>
      <c r="D56" s="65"/>
      <c r="E56" s="52"/>
      <c r="F56" s="61"/>
      <c r="G56" s="62"/>
      <c r="H56" s="62"/>
      <c r="I56" s="63"/>
      <c r="J56" s="52"/>
      <c r="K56" s="66"/>
      <c r="L56" s="64"/>
      <c r="M56" s="27"/>
      <c r="N56" s="88"/>
      <c r="O56" s="88"/>
      <c r="P56" s="83">
        <v>55</v>
      </c>
      <c r="Q56" s="88"/>
      <c r="R56" s="88"/>
      <c r="S56" s="88"/>
      <c r="T56" s="88"/>
      <c r="U56" s="88"/>
      <c r="V56" s="89"/>
      <c r="W56" s="89"/>
    </row>
    <row r="57" spans="2:23" s="90" customFormat="1" ht="20.149999999999999" customHeight="1">
      <c r="B57" s="31"/>
      <c r="C57" s="58">
        <v>30</v>
      </c>
      <c r="D57" s="59">
        <f>M109</f>
        <v>0</v>
      </c>
      <c r="E57" s="60" t="str">
        <f>IF($E$16="","-",$E$16+C57)</f>
        <v>-</v>
      </c>
      <c r="F57" s="61">
        <f>IF($L$48="","-",IF($J$20="",(MAX((D57-$E$20),0)),(MAX(((D57/2)-$E$20),0))))</f>
        <v>0</v>
      </c>
      <c r="G57" s="142">
        <f>IF($L$48="","-",F57*6%)</f>
        <v>0</v>
      </c>
      <c r="H57" s="142"/>
      <c r="I57" s="143"/>
      <c r="J57" s="60" t="str">
        <f>IF($J$16="","-",$J$16+C57)</f>
        <v>-</v>
      </c>
      <c r="K57" s="61" t="str">
        <f>IF($J$20="","-",(MAX(((D57/2)-$J$20),0)))</f>
        <v>-</v>
      </c>
      <c r="L57" s="64" t="str">
        <f>IF(K57="-","-",K57*6%)</f>
        <v>-</v>
      </c>
      <c r="M57" s="27"/>
      <c r="N57" s="88"/>
      <c r="O57" s="88"/>
      <c r="P57" s="83">
        <v>56</v>
      </c>
      <c r="Q57" s="88"/>
      <c r="R57" s="88"/>
      <c r="S57" s="88"/>
      <c r="T57" s="88"/>
      <c r="U57" s="88"/>
      <c r="V57" s="89"/>
      <c r="W57" s="89"/>
    </row>
    <row r="58" spans="2:23" s="90" customFormat="1" ht="5.15" customHeight="1">
      <c r="B58" s="31"/>
      <c r="C58" s="52"/>
      <c r="D58" s="65"/>
      <c r="E58" s="52"/>
      <c r="F58" s="61"/>
      <c r="G58" s="62"/>
      <c r="H58" s="62"/>
      <c r="I58" s="63"/>
      <c r="J58" s="52"/>
      <c r="K58" s="66"/>
      <c r="L58" s="64"/>
      <c r="M58" s="27"/>
      <c r="N58" s="88"/>
      <c r="O58" s="88"/>
      <c r="P58" s="83">
        <v>57</v>
      </c>
      <c r="Q58" s="88"/>
      <c r="R58" s="88"/>
      <c r="S58" s="88"/>
      <c r="T58" s="88"/>
      <c r="U58" s="88"/>
      <c r="V58" s="89"/>
      <c r="W58" s="89"/>
    </row>
    <row r="59" spans="2:23" s="90" customFormat="1" ht="20.149999999999999" customHeight="1">
      <c r="B59" s="31"/>
      <c r="C59" s="58">
        <v>40</v>
      </c>
      <c r="D59" s="59">
        <f>M119</f>
        <v>0</v>
      </c>
      <c r="E59" s="60" t="str">
        <f>IF($E$16="","-",$E$16+C59)</f>
        <v>-</v>
      </c>
      <c r="F59" s="61">
        <f>IF($L$48="","-",IF($J$20="",(MAX((D59-$E$20),0)),(MAX(((D59/2)-$E$20),0))))</f>
        <v>0</v>
      </c>
      <c r="G59" s="142">
        <f>IF($L$48="","-",F59*6%)</f>
        <v>0</v>
      </c>
      <c r="H59" s="142"/>
      <c r="I59" s="143"/>
      <c r="J59" s="60" t="str">
        <f>IF($J$16="","-",$J$16+C59)</f>
        <v>-</v>
      </c>
      <c r="K59" s="61" t="str">
        <f>IF($J$20="","-",(MAX(((D59/2)-$J$20),0)))</f>
        <v>-</v>
      </c>
      <c r="L59" s="64" t="str">
        <f>IF(K59="-","-",K59*6%)</f>
        <v>-</v>
      </c>
      <c r="M59" s="46"/>
      <c r="N59" s="88"/>
      <c r="O59" s="88"/>
      <c r="P59" s="83">
        <v>58</v>
      </c>
      <c r="Q59" s="88"/>
      <c r="R59" s="88"/>
      <c r="S59" s="88"/>
      <c r="T59" s="88"/>
      <c r="U59" s="88"/>
      <c r="V59" s="89"/>
      <c r="W59" s="89"/>
    </row>
    <row r="60" spans="2:23" s="90" customFormat="1" ht="5.15" customHeight="1">
      <c r="B60" s="31"/>
      <c r="C60" s="52"/>
      <c r="D60" s="65"/>
      <c r="E60" s="52"/>
      <c r="F60" s="61"/>
      <c r="G60" s="62"/>
      <c r="H60" s="62"/>
      <c r="I60" s="63"/>
      <c r="J60" s="52"/>
      <c r="K60" s="67"/>
      <c r="L60" s="64"/>
      <c r="M60" s="27"/>
      <c r="N60" s="88"/>
      <c r="O60" s="88"/>
      <c r="P60" s="83">
        <v>59</v>
      </c>
      <c r="Q60" s="88"/>
      <c r="R60" s="88"/>
      <c r="S60" s="88"/>
      <c r="T60" s="88"/>
      <c r="U60" s="88"/>
      <c r="V60" s="89"/>
      <c r="W60" s="89"/>
    </row>
    <row r="61" spans="2:23" s="90" customFormat="1" ht="20.149999999999999" customHeight="1">
      <c r="B61" s="31"/>
      <c r="C61" s="58">
        <v>50</v>
      </c>
      <c r="D61" s="59">
        <f>M129</f>
        <v>0</v>
      </c>
      <c r="E61" s="60" t="str">
        <f>IF($E$16="","-",$E$16+C61)</f>
        <v>-</v>
      </c>
      <c r="F61" s="61">
        <f>IF($L$48="","-",IF($J$20="",(MAX((D61-$E$20),0)),(MAX(((D61/2)-$E$20),0))))</f>
        <v>0</v>
      </c>
      <c r="G61" s="142">
        <f>IF($L$48="","-",F61*6%)</f>
        <v>0</v>
      </c>
      <c r="H61" s="142"/>
      <c r="I61" s="143"/>
      <c r="J61" s="60" t="str">
        <f>IF($J$16="","-",$J$16+C61)</f>
        <v>-</v>
      </c>
      <c r="K61" s="61" t="str">
        <f>IF($J$20="","-",(MAX(((D61/2)-$J$20),0)))</f>
        <v>-</v>
      </c>
      <c r="L61" s="64" t="str">
        <f>IF(K61="-","-",K61*6%)</f>
        <v>-</v>
      </c>
      <c r="M61" s="46"/>
      <c r="N61" s="88"/>
      <c r="O61" s="88"/>
      <c r="P61" s="83">
        <v>60</v>
      </c>
      <c r="Q61" s="88"/>
      <c r="R61" s="88"/>
      <c r="S61" s="88"/>
      <c r="T61" s="88"/>
      <c r="U61" s="88"/>
      <c r="V61" s="89"/>
      <c r="W61" s="89"/>
    </row>
    <row r="62" spans="2:23" s="90" customFormat="1" ht="5.15" customHeight="1">
      <c r="B62" s="31"/>
      <c r="C62" s="68"/>
      <c r="D62" s="69"/>
      <c r="E62" s="68"/>
      <c r="F62" s="70"/>
      <c r="G62" s="70"/>
      <c r="H62" s="70"/>
      <c r="I62" s="69"/>
      <c r="J62" s="68"/>
      <c r="K62" s="70"/>
      <c r="L62" s="69"/>
      <c r="M62" s="27"/>
      <c r="N62" s="88"/>
      <c r="O62" s="88"/>
      <c r="P62" s="83">
        <v>61</v>
      </c>
      <c r="Q62" s="88"/>
      <c r="R62" s="88"/>
      <c r="S62" s="88"/>
      <c r="T62" s="88"/>
      <c r="U62" s="88"/>
      <c r="V62" s="89"/>
      <c r="W62" s="89"/>
    </row>
    <row r="63" spans="2:23" s="90" customFormat="1" ht="20.149999999999999" customHeight="1">
      <c r="B63" s="31"/>
      <c r="C63" s="29"/>
      <c r="D63" s="29"/>
      <c r="E63" s="29"/>
      <c r="F63" s="29"/>
      <c r="G63" s="36"/>
      <c r="H63" s="36"/>
      <c r="I63" s="35"/>
      <c r="J63" s="35"/>
      <c r="K63" s="35"/>
      <c r="L63" s="30"/>
      <c r="M63" s="27"/>
      <c r="N63" s="88"/>
      <c r="O63" s="88"/>
      <c r="P63" s="83">
        <v>62</v>
      </c>
      <c r="Q63" s="88"/>
      <c r="R63" s="88"/>
      <c r="S63" s="88"/>
      <c r="T63" s="88"/>
      <c r="U63" s="88"/>
      <c r="V63" s="89"/>
      <c r="W63" s="89"/>
    </row>
    <row r="64" spans="2:23" s="90" customFormat="1" ht="15" customHeight="1">
      <c r="B64" s="31"/>
      <c r="C64" s="37"/>
      <c r="D64" s="37"/>
      <c r="E64" s="37"/>
      <c r="F64" s="37"/>
      <c r="G64" s="38"/>
      <c r="H64" s="38"/>
      <c r="I64" s="38"/>
      <c r="J64" s="38"/>
      <c r="K64" s="38"/>
      <c r="L64" s="39"/>
      <c r="M64" s="46"/>
      <c r="N64" s="88"/>
      <c r="O64" s="88"/>
      <c r="P64" s="83">
        <v>63</v>
      </c>
      <c r="Q64" s="88"/>
      <c r="R64" s="88"/>
      <c r="S64" s="88"/>
      <c r="T64" s="88"/>
      <c r="U64" s="88"/>
      <c r="V64" s="89"/>
      <c r="W64" s="89"/>
    </row>
    <row r="65" spans="1:23" s="90" customFormat="1" ht="28.5" customHeight="1">
      <c r="B65" s="31"/>
      <c r="C65" s="144" t="s">
        <v>55</v>
      </c>
      <c r="D65" s="144"/>
      <c r="E65" s="144"/>
      <c r="F65" s="144"/>
      <c r="G65" s="144"/>
      <c r="H65" s="144"/>
      <c r="I65" s="144"/>
      <c r="J65" s="144"/>
      <c r="K65" s="144"/>
      <c r="L65" s="144"/>
      <c r="M65" s="27"/>
      <c r="N65" s="88"/>
      <c r="O65" s="88"/>
      <c r="P65" s="83">
        <v>64</v>
      </c>
      <c r="Q65" s="88"/>
      <c r="R65" s="88"/>
      <c r="S65" s="88"/>
      <c r="T65" s="88"/>
      <c r="U65" s="88"/>
      <c r="V65" s="89"/>
      <c r="W65" s="89"/>
    </row>
    <row r="66" spans="1:23" s="90" customFormat="1" ht="10" customHeight="1">
      <c r="B66" s="31"/>
      <c r="C66" s="74"/>
      <c r="D66" s="74"/>
      <c r="E66" s="74"/>
      <c r="F66" s="74"/>
      <c r="G66" s="74"/>
      <c r="H66" s="74"/>
      <c r="I66" s="74"/>
      <c r="J66" s="74"/>
      <c r="K66" s="74"/>
      <c r="L66" s="74"/>
      <c r="M66" s="27"/>
      <c r="N66" s="88"/>
      <c r="O66" s="88"/>
      <c r="P66" s="83">
        <v>65</v>
      </c>
      <c r="Q66" s="88"/>
      <c r="R66" s="88"/>
      <c r="S66" s="88"/>
      <c r="T66" s="88"/>
      <c r="U66" s="88"/>
      <c r="V66" s="89"/>
      <c r="W66" s="89"/>
    </row>
    <row r="67" spans="1:23" s="90" customFormat="1" ht="27.75" customHeight="1">
      <c r="B67" s="31"/>
      <c r="C67" s="144" t="s">
        <v>49</v>
      </c>
      <c r="D67" s="144"/>
      <c r="E67" s="144"/>
      <c r="F67" s="144"/>
      <c r="G67" s="144"/>
      <c r="H67" s="144"/>
      <c r="I67" s="144"/>
      <c r="J67" s="144"/>
      <c r="K67" s="144"/>
      <c r="L67" s="144"/>
      <c r="M67" s="27"/>
      <c r="N67" s="88"/>
      <c r="O67" s="88"/>
      <c r="P67" s="83">
        <v>66</v>
      </c>
      <c r="Q67" s="88"/>
      <c r="R67" s="88"/>
      <c r="S67" s="88"/>
      <c r="T67" s="88"/>
      <c r="U67" s="88"/>
      <c r="V67" s="89"/>
      <c r="W67" s="89"/>
    </row>
    <row r="68" spans="1:23" s="90" customFormat="1" ht="10" customHeight="1">
      <c r="B68" s="31"/>
      <c r="C68" s="74"/>
      <c r="D68" s="74"/>
      <c r="E68" s="74"/>
      <c r="F68" s="74"/>
      <c r="G68" s="74"/>
      <c r="H68" s="74"/>
      <c r="I68" s="74"/>
      <c r="J68" s="74"/>
      <c r="K68" s="74"/>
      <c r="L68" s="74"/>
      <c r="M68" s="27"/>
      <c r="N68" s="88"/>
      <c r="O68" s="88"/>
      <c r="P68" s="83">
        <v>67</v>
      </c>
      <c r="Q68" s="88"/>
      <c r="R68" s="88"/>
      <c r="S68" s="88"/>
      <c r="T68" s="88"/>
      <c r="U68" s="88"/>
      <c r="V68" s="89"/>
      <c r="W68" s="89"/>
    </row>
    <row r="69" spans="1:23" s="90" customFormat="1" ht="28.5" customHeight="1">
      <c r="B69" s="31"/>
      <c r="C69" s="144" t="s">
        <v>42</v>
      </c>
      <c r="D69" s="144"/>
      <c r="E69" s="144"/>
      <c r="F69" s="144"/>
      <c r="G69" s="144"/>
      <c r="H69" s="144"/>
      <c r="I69" s="144"/>
      <c r="J69" s="144"/>
      <c r="K69" s="144"/>
      <c r="L69" s="144"/>
      <c r="M69" s="27"/>
      <c r="N69" s="88"/>
      <c r="O69" s="88"/>
      <c r="P69" s="83">
        <v>68</v>
      </c>
      <c r="Q69" s="88"/>
      <c r="R69" s="88"/>
      <c r="S69" s="88"/>
      <c r="T69" s="88"/>
      <c r="U69" s="88"/>
      <c r="V69" s="89"/>
      <c r="W69" s="89"/>
    </row>
    <row r="70" spans="1:23" s="90" customFormat="1" ht="15" customHeight="1">
      <c r="B70" s="31"/>
      <c r="C70" s="25"/>
      <c r="D70" s="25"/>
      <c r="E70" s="25"/>
      <c r="F70" s="25"/>
      <c r="G70" s="24"/>
      <c r="H70" s="24"/>
      <c r="I70" s="35"/>
      <c r="J70" s="35"/>
      <c r="K70" s="35"/>
      <c r="L70" s="24"/>
      <c r="M70" s="27"/>
      <c r="N70" s="88"/>
      <c r="O70" s="88"/>
      <c r="P70" s="83">
        <v>69</v>
      </c>
      <c r="Q70" s="88"/>
      <c r="R70" s="88"/>
      <c r="S70" s="88"/>
      <c r="T70" s="88"/>
      <c r="U70" s="88"/>
      <c r="V70" s="89"/>
      <c r="W70" s="89"/>
    </row>
    <row r="71" spans="1:23" ht="15" customHeight="1">
      <c r="A71" s="82"/>
      <c r="B71" s="31"/>
      <c r="C71" s="126" t="s">
        <v>11</v>
      </c>
      <c r="D71" s="126"/>
      <c r="E71" s="126"/>
      <c r="F71" s="126"/>
      <c r="G71" s="126"/>
      <c r="H71" s="126"/>
      <c r="I71" s="126"/>
      <c r="J71" s="126"/>
      <c r="K71" s="126"/>
      <c r="L71" s="126"/>
      <c r="M71" s="75"/>
      <c r="N71" s="81"/>
      <c r="P71" s="83">
        <v>70</v>
      </c>
    </row>
    <row r="72" spans="1:23" ht="15" customHeight="1">
      <c r="A72" s="82"/>
      <c r="B72" s="31"/>
      <c r="C72" s="126"/>
      <c r="D72" s="126"/>
      <c r="E72" s="126"/>
      <c r="F72" s="126"/>
      <c r="G72" s="126"/>
      <c r="H72" s="126"/>
      <c r="I72" s="126"/>
      <c r="J72" s="126"/>
      <c r="K72" s="126"/>
      <c r="L72" s="126"/>
      <c r="M72" s="75"/>
      <c r="N72" s="81"/>
      <c r="P72" s="83">
        <v>71</v>
      </c>
    </row>
    <row r="73" spans="1:23" ht="15" customHeight="1">
      <c r="A73" s="82"/>
      <c r="B73" s="31"/>
      <c r="C73" s="126"/>
      <c r="D73" s="126"/>
      <c r="E73" s="126"/>
      <c r="F73" s="126"/>
      <c r="G73" s="126"/>
      <c r="H73" s="126"/>
      <c r="I73" s="126"/>
      <c r="J73" s="126"/>
      <c r="K73" s="126"/>
      <c r="L73" s="126"/>
      <c r="M73" s="75"/>
      <c r="N73" s="81"/>
      <c r="P73" s="83">
        <v>72</v>
      </c>
    </row>
    <row r="74" spans="1:23" ht="15" customHeight="1" thickBot="1">
      <c r="A74" s="82"/>
      <c r="B74" s="76"/>
      <c r="C74" s="77"/>
      <c r="D74" s="77"/>
      <c r="E74" s="77"/>
      <c r="F74" s="77"/>
      <c r="G74" s="77"/>
      <c r="H74" s="77"/>
      <c r="I74" s="77"/>
      <c r="J74" s="77"/>
      <c r="K74" s="77"/>
      <c r="L74" s="77"/>
      <c r="M74" s="78"/>
      <c r="P74" s="83">
        <v>73</v>
      </c>
    </row>
    <row r="75" spans="1:23" s="82" customFormat="1" ht="15" customHeight="1">
      <c r="P75" s="83">
        <v>74</v>
      </c>
      <c r="V75" s="84"/>
      <c r="W75" s="84"/>
    </row>
    <row r="76" spans="1:23" s="82" customFormat="1">
      <c r="P76" s="83">
        <v>75</v>
      </c>
      <c r="V76" s="84"/>
      <c r="W76" s="84"/>
    </row>
    <row r="77" spans="1:23" s="82" customFormat="1">
      <c r="P77" s="83">
        <v>76</v>
      </c>
      <c r="V77" s="84"/>
      <c r="W77" s="84"/>
    </row>
    <row r="78" spans="1:23" s="82" customFormat="1" hidden="1">
      <c r="P78" s="83">
        <v>77</v>
      </c>
      <c r="V78" s="84"/>
      <c r="W78" s="84"/>
    </row>
    <row r="79" spans="1:23" s="82" customFormat="1" hidden="1">
      <c r="C79" s="82" t="s">
        <v>50</v>
      </c>
      <c r="E79" s="82" t="s">
        <v>51</v>
      </c>
      <c r="G79" s="81"/>
      <c r="H79" s="81"/>
      <c r="J79" s="82" t="s">
        <v>50</v>
      </c>
      <c r="L79" s="82" t="s">
        <v>51</v>
      </c>
      <c r="P79" s="83">
        <v>78</v>
      </c>
      <c r="V79" s="84"/>
      <c r="W79" s="84"/>
    </row>
    <row r="80" spans="1:23" s="82" customFormat="1" hidden="1">
      <c r="C80" s="91">
        <f>L27</f>
        <v>0</v>
      </c>
      <c r="E80" s="91">
        <f>L27</f>
        <v>0</v>
      </c>
      <c r="H80" s="81"/>
      <c r="J80" s="91">
        <f>L48</f>
        <v>0</v>
      </c>
      <c r="L80" s="91">
        <f>L48</f>
        <v>0</v>
      </c>
      <c r="P80" s="83">
        <v>79</v>
      </c>
      <c r="V80" s="84"/>
      <c r="W80" s="84"/>
    </row>
    <row r="81" spans="3:23" s="82" customFormat="1" hidden="1">
      <c r="C81" s="92">
        <f>C80*(1+$H$48*2)</f>
        <v>0</v>
      </c>
      <c r="E81" s="92">
        <f>ROUND(E80*(1+$H$48*2),2)</f>
        <v>0</v>
      </c>
      <c r="G81" s="81"/>
      <c r="H81" s="81"/>
      <c r="J81" s="92">
        <f>J80*(1+$H$48*2)</f>
        <v>0</v>
      </c>
      <c r="L81" s="92">
        <f>ROUND(L80*(1+$H$48*2),2)</f>
        <v>0</v>
      </c>
      <c r="P81" s="83">
        <v>80</v>
      </c>
      <c r="V81" s="84"/>
      <c r="W81" s="84"/>
    </row>
    <row r="82" spans="3:23" s="82" customFormat="1" hidden="1">
      <c r="C82" s="92">
        <f t="shared" ref="C82:C128" si="2">C81*(1+$H$48*2)</f>
        <v>0</v>
      </c>
      <c r="E82" s="92">
        <f t="shared" ref="E82:E129" si="3">ROUND(E81*(1+$H$48*2),2)</f>
        <v>0</v>
      </c>
      <c r="G82" s="81"/>
      <c r="H82" s="81"/>
      <c r="J82" s="92">
        <f t="shared" ref="J82:J128" si="4">J81*(1+$H$48*2)</f>
        <v>0</v>
      </c>
      <c r="L82" s="92">
        <f t="shared" ref="L82:L129" si="5">ROUND(L81*(1+$H$48*2),2)</f>
        <v>0</v>
      </c>
      <c r="P82" s="83">
        <v>81</v>
      </c>
      <c r="V82" s="84"/>
      <c r="W82" s="84"/>
    </row>
    <row r="83" spans="3:23" s="82" customFormat="1" hidden="1">
      <c r="C83" s="92">
        <f t="shared" si="2"/>
        <v>0</v>
      </c>
      <c r="E83" s="92">
        <f t="shared" si="3"/>
        <v>0</v>
      </c>
      <c r="G83" s="81"/>
      <c r="H83" s="81"/>
      <c r="J83" s="92">
        <f t="shared" si="4"/>
        <v>0</v>
      </c>
      <c r="L83" s="92">
        <f t="shared" si="5"/>
        <v>0</v>
      </c>
      <c r="P83" s="83">
        <v>82</v>
      </c>
      <c r="V83" s="84"/>
      <c r="W83" s="84"/>
    </row>
    <row r="84" spans="3:23" s="82" customFormat="1" hidden="1">
      <c r="C84" s="92">
        <f t="shared" si="2"/>
        <v>0</v>
      </c>
      <c r="E84" s="92">
        <f t="shared" si="3"/>
        <v>0</v>
      </c>
      <c r="G84" s="81"/>
      <c r="H84" s="81"/>
      <c r="J84" s="92">
        <f t="shared" si="4"/>
        <v>0</v>
      </c>
      <c r="L84" s="92">
        <f t="shared" si="5"/>
        <v>0</v>
      </c>
      <c r="P84" s="83">
        <v>83</v>
      </c>
      <c r="V84" s="84"/>
      <c r="W84" s="84"/>
    </row>
    <row r="85" spans="3:23" s="82" customFormat="1" hidden="1">
      <c r="C85" s="92">
        <f t="shared" si="2"/>
        <v>0</v>
      </c>
      <c r="E85" s="92">
        <f t="shared" si="3"/>
        <v>0</v>
      </c>
      <c r="G85" s="81"/>
      <c r="H85" s="81"/>
      <c r="J85" s="92">
        <f t="shared" si="4"/>
        <v>0</v>
      </c>
      <c r="L85" s="92">
        <f t="shared" si="5"/>
        <v>0</v>
      </c>
      <c r="P85" s="85"/>
      <c r="V85" s="84"/>
      <c r="W85" s="84"/>
    </row>
    <row r="86" spans="3:23" s="82" customFormat="1" hidden="1">
      <c r="C86" s="92">
        <f t="shared" si="2"/>
        <v>0</v>
      </c>
      <c r="E86" s="92">
        <f t="shared" si="3"/>
        <v>0</v>
      </c>
      <c r="G86" s="81"/>
      <c r="H86" s="81"/>
      <c r="J86" s="92">
        <f t="shared" si="4"/>
        <v>0</v>
      </c>
      <c r="L86" s="92">
        <f t="shared" si="5"/>
        <v>0</v>
      </c>
      <c r="P86" s="85"/>
      <c r="V86" s="84"/>
      <c r="W86" s="84"/>
    </row>
    <row r="87" spans="3:23" s="82" customFormat="1" hidden="1">
      <c r="C87" s="92">
        <f t="shared" si="2"/>
        <v>0</v>
      </c>
      <c r="E87" s="92">
        <f t="shared" si="3"/>
        <v>0</v>
      </c>
      <c r="G87" s="81"/>
      <c r="H87" s="81"/>
      <c r="J87" s="92">
        <f t="shared" si="4"/>
        <v>0</v>
      </c>
      <c r="L87" s="92">
        <f t="shared" si="5"/>
        <v>0</v>
      </c>
      <c r="P87" s="85"/>
      <c r="V87" s="84"/>
      <c r="W87" s="84"/>
    </row>
    <row r="88" spans="3:23" s="82" customFormat="1" hidden="1">
      <c r="C88" s="92">
        <f t="shared" si="2"/>
        <v>0</v>
      </c>
      <c r="E88" s="92">
        <f t="shared" si="3"/>
        <v>0</v>
      </c>
      <c r="G88" s="81"/>
      <c r="H88" s="81"/>
      <c r="J88" s="92">
        <f t="shared" si="4"/>
        <v>0</v>
      </c>
      <c r="L88" s="92">
        <f t="shared" si="5"/>
        <v>0</v>
      </c>
      <c r="P88" s="85"/>
      <c r="V88" s="84"/>
      <c r="W88" s="84"/>
    </row>
    <row r="89" spans="3:23" s="82" customFormat="1" hidden="1">
      <c r="C89" s="92">
        <f t="shared" si="2"/>
        <v>0</v>
      </c>
      <c r="D89" s="91">
        <f>SUM(C$80:$C89)</f>
        <v>0</v>
      </c>
      <c r="E89" s="92">
        <f t="shared" si="3"/>
        <v>0</v>
      </c>
      <c r="F89" s="91">
        <f>SUM($E$80:E89)</f>
        <v>0</v>
      </c>
      <c r="G89" s="81"/>
      <c r="H89" s="81"/>
      <c r="J89" s="92">
        <f t="shared" si="4"/>
        <v>0</v>
      </c>
      <c r="K89" s="91">
        <f>SUM($J$80:J89)</f>
        <v>0</v>
      </c>
      <c r="L89" s="92">
        <f t="shared" si="5"/>
        <v>0</v>
      </c>
      <c r="M89" s="91">
        <f>SUM($L$80:L89)</f>
        <v>0</v>
      </c>
      <c r="P89" s="85"/>
      <c r="V89" s="84"/>
      <c r="W89" s="84"/>
    </row>
    <row r="90" spans="3:23" s="82" customFormat="1" hidden="1">
      <c r="C90" s="92">
        <f t="shared" si="2"/>
        <v>0</v>
      </c>
      <c r="E90" s="92">
        <f t="shared" si="3"/>
        <v>0</v>
      </c>
      <c r="G90" s="81"/>
      <c r="H90" s="81"/>
      <c r="J90" s="92">
        <f t="shared" si="4"/>
        <v>0</v>
      </c>
      <c r="L90" s="92">
        <f t="shared" si="5"/>
        <v>0</v>
      </c>
      <c r="P90" s="85"/>
      <c r="V90" s="84"/>
      <c r="W90" s="84"/>
    </row>
    <row r="91" spans="3:23" s="82" customFormat="1" hidden="1">
      <c r="C91" s="92">
        <f t="shared" si="2"/>
        <v>0</v>
      </c>
      <c r="E91" s="92">
        <f t="shared" si="3"/>
        <v>0</v>
      </c>
      <c r="G91" s="81"/>
      <c r="H91" s="81"/>
      <c r="J91" s="92">
        <f t="shared" si="4"/>
        <v>0</v>
      </c>
      <c r="L91" s="92">
        <f t="shared" si="5"/>
        <v>0</v>
      </c>
      <c r="P91" s="85"/>
      <c r="V91" s="84"/>
      <c r="W91" s="84"/>
    </row>
    <row r="92" spans="3:23" s="82" customFormat="1" hidden="1">
      <c r="C92" s="92">
        <f t="shared" si="2"/>
        <v>0</v>
      </c>
      <c r="E92" s="92">
        <f t="shared" si="3"/>
        <v>0</v>
      </c>
      <c r="G92" s="81"/>
      <c r="H92" s="81"/>
      <c r="J92" s="92">
        <f t="shared" si="4"/>
        <v>0</v>
      </c>
      <c r="L92" s="92">
        <f t="shared" si="5"/>
        <v>0</v>
      </c>
      <c r="P92" s="85"/>
      <c r="V92" s="84"/>
      <c r="W92" s="84"/>
    </row>
    <row r="93" spans="3:23" s="82" customFormat="1" hidden="1">
      <c r="C93" s="92">
        <f t="shared" si="2"/>
        <v>0</v>
      </c>
      <c r="E93" s="92">
        <f t="shared" si="3"/>
        <v>0</v>
      </c>
      <c r="G93" s="81"/>
      <c r="H93" s="81"/>
      <c r="J93" s="92">
        <f t="shared" si="4"/>
        <v>0</v>
      </c>
      <c r="L93" s="92">
        <f t="shared" si="5"/>
        <v>0</v>
      </c>
      <c r="P93" s="85"/>
      <c r="V93" s="84"/>
      <c r="W93" s="84"/>
    </row>
    <row r="94" spans="3:23" s="82" customFormat="1" hidden="1">
      <c r="C94" s="92">
        <f t="shared" si="2"/>
        <v>0</v>
      </c>
      <c r="E94" s="92">
        <f t="shared" si="3"/>
        <v>0</v>
      </c>
      <c r="G94" s="81"/>
      <c r="H94" s="81"/>
      <c r="J94" s="92">
        <f t="shared" si="4"/>
        <v>0</v>
      </c>
      <c r="L94" s="92">
        <f t="shared" si="5"/>
        <v>0</v>
      </c>
      <c r="P94" s="85"/>
      <c r="V94" s="84"/>
      <c r="W94" s="84"/>
    </row>
    <row r="95" spans="3:23" s="82" customFormat="1" hidden="1">
      <c r="C95" s="92">
        <f t="shared" si="2"/>
        <v>0</v>
      </c>
      <c r="E95" s="92">
        <f t="shared" si="3"/>
        <v>0</v>
      </c>
      <c r="G95" s="81"/>
      <c r="H95" s="81"/>
      <c r="J95" s="92">
        <f t="shared" si="4"/>
        <v>0</v>
      </c>
      <c r="L95" s="92">
        <f t="shared" si="5"/>
        <v>0</v>
      </c>
      <c r="P95" s="85"/>
      <c r="V95" s="84"/>
      <c r="W95" s="84"/>
    </row>
    <row r="96" spans="3:23" s="82" customFormat="1" hidden="1">
      <c r="C96" s="92">
        <f t="shared" si="2"/>
        <v>0</v>
      </c>
      <c r="E96" s="92">
        <f t="shared" si="3"/>
        <v>0</v>
      </c>
      <c r="G96" s="81"/>
      <c r="H96" s="81"/>
      <c r="J96" s="92">
        <f t="shared" si="4"/>
        <v>0</v>
      </c>
      <c r="L96" s="92">
        <f t="shared" si="5"/>
        <v>0</v>
      </c>
      <c r="P96" s="85"/>
      <c r="V96" s="84"/>
      <c r="W96" s="84"/>
    </row>
    <row r="97" spans="1:23" s="82" customFormat="1" hidden="1">
      <c r="C97" s="92">
        <f t="shared" si="2"/>
        <v>0</v>
      </c>
      <c r="E97" s="92">
        <f t="shared" si="3"/>
        <v>0</v>
      </c>
      <c r="G97" s="81"/>
      <c r="H97" s="81"/>
      <c r="J97" s="92">
        <f t="shared" si="4"/>
        <v>0</v>
      </c>
      <c r="L97" s="92">
        <f t="shared" si="5"/>
        <v>0</v>
      </c>
      <c r="P97" s="85"/>
      <c r="V97" s="84"/>
      <c r="W97" s="84"/>
    </row>
    <row r="98" spans="1:23" s="82" customFormat="1" hidden="1">
      <c r="C98" s="92">
        <f t="shared" si="2"/>
        <v>0</v>
      </c>
      <c r="E98" s="92">
        <f t="shared" si="3"/>
        <v>0</v>
      </c>
      <c r="G98" s="81"/>
      <c r="H98" s="81"/>
      <c r="J98" s="92">
        <f t="shared" si="4"/>
        <v>0</v>
      </c>
      <c r="L98" s="92">
        <f t="shared" si="5"/>
        <v>0</v>
      </c>
      <c r="P98" s="85"/>
      <c r="V98" s="84"/>
      <c r="W98" s="84"/>
    </row>
    <row r="99" spans="1:23" s="82" customFormat="1" hidden="1">
      <c r="C99" s="92">
        <f t="shared" si="2"/>
        <v>0</v>
      </c>
      <c r="D99" s="91">
        <f>SUM(C$80:$C99)</f>
        <v>0</v>
      </c>
      <c r="E99" s="92">
        <f t="shared" si="3"/>
        <v>0</v>
      </c>
      <c r="F99" s="91">
        <f>SUM($E$80:E99)</f>
        <v>0</v>
      </c>
      <c r="G99" s="81"/>
      <c r="H99" s="81"/>
      <c r="J99" s="92">
        <f t="shared" si="4"/>
        <v>0</v>
      </c>
      <c r="K99" s="91">
        <f>SUM($J$80:J99)</f>
        <v>0</v>
      </c>
      <c r="L99" s="92">
        <f t="shared" si="5"/>
        <v>0</v>
      </c>
      <c r="M99" s="91">
        <f>SUM($L$80:L99)</f>
        <v>0</v>
      </c>
      <c r="P99" s="85"/>
      <c r="V99" s="84"/>
      <c r="W99" s="84"/>
    </row>
    <row r="100" spans="1:23" s="82" customFormat="1" hidden="1">
      <c r="C100" s="92">
        <f t="shared" si="2"/>
        <v>0</v>
      </c>
      <c r="E100" s="92">
        <f t="shared" si="3"/>
        <v>0</v>
      </c>
      <c r="G100" s="81"/>
      <c r="H100" s="81"/>
      <c r="J100" s="92">
        <f t="shared" si="4"/>
        <v>0</v>
      </c>
      <c r="L100" s="92">
        <f t="shared" si="5"/>
        <v>0</v>
      </c>
      <c r="P100" s="85"/>
      <c r="V100" s="84"/>
      <c r="W100" s="84"/>
    </row>
    <row r="101" spans="1:23" s="93" customFormat="1" hidden="1">
      <c r="A101" s="82"/>
      <c r="B101" s="82"/>
      <c r="C101" s="92">
        <f t="shared" si="2"/>
        <v>0</v>
      </c>
      <c r="D101" s="82"/>
      <c r="E101" s="92">
        <f t="shared" si="3"/>
        <v>0</v>
      </c>
      <c r="F101" s="82"/>
      <c r="G101" s="81"/>
      <c r="H101" s="81"/>
      <c r="I101" s="82"/>
      <c r="J101" s="92">
        <f t="shared" si="4"/>
        <v>0</v>
      </c>
      <c r="K101" s="82"/>
      <c r="L101" s="92">
        <f t="shared" si="5"/>
        <v>0</v>
      </c>
      <c r="M101" s="82"/>
      <c r="N101" s="82"/>
      <c r="O101" s="82"/>
      <c r="P101" s="85"/>
      <c r="Q101" s="82"/>
      <c r="R101" s="82"/>
      <c r="S101" s="82"/>
      <c r="T101" s="82"/>
      <c r="U101" s="82"/>
      <c r="V101" s="84"/>
      <c r="W101" s="84"/>
    </row>
    <row r="102" spans="1:23" s="93" customFormat="1" hidden="1">
      <c r="A102" s="82"/>
      <c r="B102" s="82"/>
      <c r="C102" s="92">
        <f t="shared" si="2"/>
        <v>0</v>
      </c>
      <c r="D102" s="82"/>
      <c r="E102" s="92">
        <f t="shared" si="3"/>
        <v>0</v>
      </c>
      <c r="F102" s="82"/>
      <c r="G102" s="81"/>
      <c r="H102" s="81"/>
      <c r="I102" s="82"/>
      <c r="J102" s="92">
        <f t="shared" si="4"/>
        <v>0</v>
      </c>
      <c r="K102" s="82"/>
      <c r="L102" s="92">
        <f t="shared" si="5"/>
        <v>0</v>
      </c>
      <c r="M102" s="82"/>
      <c r="N102" s="82"/>
      <c r="O102" s="82"/>
      <c r="P102" s="85"/>
      <c r="Q102" s="82"/>
      <c r="R102" s="82"/>
      <c r="S102" s="82"/>
      <c r="T102" s="82"/>
      <c r="U102" s="82"/>
      <c r="V102" s="84"/>
      <c r="W102" s="84"/>
    </row>
    <row r="103" spans="1:23" s="93" customFormat="1" hidden="1">
      <c r="A103" s="82"/>
      <c r="B103" s="82"/>
      <c r="C103" s="92">
        <f t="shared" si="2"/>
        <v>0</v>
      </c>
      <c r="D103" s="82"/>
      <c r="E103" s="92">
        <f t="shared" si="3"/>
        <v>0</v>
      </c>
      <c r="F103" s="82"/>
      <c r="G103" s="81"/>
      <c r="H103" s="81"/>
      <c r="I103" s="82"/>
      <c r="J103" s="92">
        <f t="shared" si="4"/>
        <v>0</v>
      </c>
      <c r="K103" s="82"/>
      <c r="L103" s="92">
        <f t="shared" si="5"/>
        <v>0</v>
      </c>
      <c r="M103" s="82"/>
      <c r="N103" s="82"/>
      <c r="O103" s="82"/>
      <c r="P103" s="83"/>
      <c r="Q103" s="82"/>
      <c r="R103" s="82"/>
      <c r="S103" s="82"/>
      <c r="T103" s="82"/>
      <c r="U103" s="82"/>
      <c r="V103" s="84"/>
      <c r="W103" s="84"/>
    </row>
    <row r="104" spans="1:23" s="93" customFormat="1" hidden="1">
      <c r="A104" s="82"/>
      <c r="B104" s="82"/>
      <c r="C104" s="92">
        <f t="shared" si="2"/>
        <v>0</v>
      </c>
      <c r="D104" s="82"/>
      <c r="E104" s="92">
        <f t="shared" si="3"/>
        <v>0</v>
      </c>
      <c r="F104" s="82"/>
      <c r="G104" s="81"/>
      <c r="H104" s="81"/>
      <c r="I104" s="82"/>
      <c r="J104" s="92">
        <f t="shared" si="4"/>
        <v>0</v>
      </c>
      <c r="K104" s="82"/>
      <c r="L104" s="92">
        <f t="shared" si="5"/>
        <v>0</v>
      </c>
      <c r="M104" s="82"/>
      <c r="N104" s="82"/>
      <c r="O104" s="82"/>
      <c r="P104" s="83"/>
      <c r="Q104" s="82"/>
      <c r="R104" s="82"/>
      <c r="S104" s="82"/>
      <c r="T104" s="82"/>
      <c r="U104" s="82"/>
      <c r="V104" s="84"/>
      <c r="W104" s="84"/>
    </row>
    <row r="105" spans="1:23" s="93" customFormat="1" hidden="1">
      <c r="A105" s="82"/>
      <c r="B105" s="82"/>
      <c r="C105" s="92">
        <f t="shared" si="2"/>
        <v>0</v>
      </c>
      <c r="D105" s="82"/>
      <c r="E105" s="92">
        <f t="shared" si="3"/>
        <v>0</v>
      </c>
      <c r="F105" s="82"/>
      <c r="G105" s="81"/>
      <c r="H105" s="81"/>
      <c r="I105" s="82"/>
      <c r="J105" s="92">
        <f t="shared" si="4"/>
        <v>0</v>
      </c>
      <c r="K105" s="82"/>
      <c r="L105" s="92">
        <f t="shared" si="5"/>
        <v>0</v>
      </c>
      <c r="M105" s="82"/>
      <c r="N105" s="82"/>
      <c r="O105" s="82"/>
      <c r="P105" s="83"/>
      <c r="Q105" s="82"/>
      <c r="R105" s="82"/>
      <c r="S105" s="82"/>
      <c r="T105" s="82"/>
      <c r="U105" s="82"/>
      <c r="V105" s="84"/>
      <c r="W105" s="84"/>
    </row>
    <row r="106" spans="1:23" s="93" customFormat="1" hidden="1">
      <c r="A106" s="82"/>
      <c r="B106" s="82"/>
      <c r="C106" s="92">
        <f t="shared" si="2"/>
        <v>0</v>
      </c>
      <c r="D106" s="82"/>
      <c r="E106" s="92">
        <f t="shared" si="3"/>
        <v>0</v>
      </c>
      <c r="F106" s="82"/>
      <c r="G106" s="81"/>
      <c r="H106" s="81"/>
      <c r="I106" s="82"/>
      <c r="J106" s="92">
        <f t="shared" si="4"/>
        <v>0</v>
      </c>
      <c r="K106" s="82"/>
      <c r="L106" s="92">
        <f t="shared" si="5"/>
        <v>0</v>
      </c>
      <c r="M106" s="82"/>
      <c r="N106" s="82"/>
      <c r="P106" s="83"/>
      <c r="Q106" s="82"/>
      <c r="R106" s="82"/>
      <c r="S106" s="82"/>
      <c r="T106" s="82"/>
      <c r="U106" s="82"/>
      <c r="V106" s="84"/>
      <c r="W106" s="84"/>
    </row>
    <row r="107" spans="1:23" s="93" customFormat="1" hidden="1">
      <c r="A107" s="82"/>
      <c r="B107" s="82"/>
      <c r="C107" s="92">
        <f t="shared" si="2"/>
        <v>0</v>
      </c>
      <c r="D107" s="82"/>
      <c r="E107" s="92">
        <f t="shared" si="3"/>
        <v>0</v>
      </c>
      <c r="F107" s="82"/>
      <c r="G107" s="81"/>
      <c r="H107" s="81"/>
      <c r="I107" s="82"/>
      <c r="J107" s="92">
        <f t="shared" si="4"/>
        <v>0</v>
      </c>
      <c r="K107" s="82"/>
      <c r="L107" s="92">
        <f t="shared" si="5"/>
        <v>0</v>
      </c>
      <c r="M107" s="82"/>
      <c r="N107" s="82"/>
      <c r="P107" s="83"/>
      <c r="Q107" s="82"/>
      <c r="R107" s="82"/>
      <c r="S107" s="82"/>
      <c r="T107" s="82"/>
      <c r="U107" s="82"/>
      <c r="V107" s="84"/>
      <c r="W107" s="84"/>
    </row>
    <row r="108" spans="1:23" s="93" customFormat="1" hidden="1">
      <c r="A108" s="82"/>
      <c r="B108" s="82"/>
      <c r="C108" s="92">
        <f t="shared" si="2"/>
        <v>0</v>
      </c>
      <c r="D108" s="82"/>
      <c r="E108" s="92">
        <f t="shared" si="3"/>
        <v>0</v>
      </c>
      <c r="F108" s="82"/>
      <c r="G108" s="81"/>
      <c r="H108" s="81"/>
      <c r="I108" s="82"/>
      <c r="J108" s="92">
        <f t="shared" si="4"/>
        <v>0</v>
      </c>
      <c r="K108" s="82"/>
      <c r="L108" s="92">
        <f t="shared" si="5"/>
        <v>0</v>
      </c>
      <c r="M108" s="82"/>
      <c r="N108" s="82"/>
      <c r="P108" s="83"/>
      <c r="Q108" s="82"/>
      <c r="R108" s="82"/>
      <c r="S108" s="82"/>
      <c r="T108" s="82"/>
      <c r="U108" s="82"/>
      <c r="V108" s="84"/>
      <c r="W108" s="84"/>
    </row>
    <row r="109" spans="1:23" s="93" customFormat="1" hidden="1">
      <c r="A109" s="82"/>
      <c r="B109" s="82"/>
      <c r="C109" s="92">
        <f t="shared" si="2"/>
        <v>0</v>
      </c>
      <c r="D109" s="91">
        <f>SUM(C$80:$C109)</f>
        <v>0</v>
      </c>
      <c r="E109" s="92">
        <f t="shared" si="3"/>
        <v>0</v>
      </c>
      <c r="F109" s="91">
        <f>SUM($E$80:E109)</f>
        <v>0</v>
      </c>
      <c r="G109" s="81"/>
      <c r="H109" s="81"/>
      <c r="I109" s="82"/>
      <c r="J109" s="92">
        <f t="shared" si="4"/>
        <v>0</v>
      </c>
      <c r="K109" s="91">
        <f>SUM($J$80:J109)</f>
        <v>0</v>
      </c>
      <c r="L109" s="92">
        <f t="shared" si="5"/>
        <v>0</v>
      </c>
      <c r="M109" s="91">
        <f>SUM($L$80:L109)</f>
        <v>0</v>
      </c>
      <c r="N109" s="82"/>
      <c r="P109" s="83"/>
      <c r="Q109" s="82"/>
      <c r="R109" s="82"/>
      <c r="S109" s="82"/>
      <c r="T109" s="82"/>
      <c r="U109" s="82"/>
      <c r="V109" s="84"/>
      <c r="W109" s="84"/>
    </row>
    <row r="110" spans="1:23" s="93" customFormat="1" hidden="1">
      <c r="A110" s="82"/>
      <c r="B110" s="82"/>
      <c r="C110" s="92">
        <f t="shared" si="2"/>
        <v>0</v>
      </c>
      <c r="D110" s="82"/>
      <c r="E110" s="92">
        <f t="shared" si="3"/>
        <v>0</v>
      </c>
      <c r="F110" s="82"/>
      <c r="G110" s="81"/>
      <c r="H110" s="81"/>
      <c r="I110" s="82"/>
      <c r="J110" s="92">
        <f t="shared" si="4"/>
        <v>0</v>
      </c>
      <c r="K110" s="82"/>
      <c r="L110" s="92">
        <f t="shared" si="5"/>
        <v>0</v>
      </c>
      <c r="M110" s="82"/>
      <c r="N110" s="82"/>
      <c r="P110" s="83"/>
      <c r="Q110" s="82"/>
      <c r="R110" s="82"/>
      <c r="S110" s="82"/>
      <c r="T110" s="82"/>
      <c r="U110" s="82"/>
      <c r="V110" s="84"/>
      <c r="W110" s="84"/>
    </row>
    <row r="111" spans="1:23" s="93" customFormat="1" hidden="1">
      <c r="A111" s="82"/>
      <c r="B111" s="82"/>
      <c r="C111" s="92">
        <f t="shared" si="2"/>
        <v>0</v>
      </c>
      <c r="D111" s="82"/>
      <c r="E111" s="92">
        <f t="shared" si="3"/>
        <v>0</v>
      </c>
      <c r="F111" s="82"/>
      <c r="G111" s="81"/>
      <c r="H111" s="81"/>
      <c r="I111" s="82"/>
      <c r="J111" s="92">
        <f t="shared" si="4"/>
        <v>0</v>
      </c>
      <c r="K111" s="82"/>
      <c r="L111" s="92">
        <f t="shared" si="5"/>
        <v>0</v>
      </c>
      <c r="M111" s="82"/>
      <c r="N111" s="82"/>
      <c r="P111" s="83"/>
      <c r="Q111" s="82"/>
      <c r="R111" s="82"/>
      <c r="S111" s="82"/>
      <c r="T111" s="82"/>
      <c r="U111" s="82"/>
      <c r="V111" s="84"/>
      <c r="W111" s="84"/>
    </row>
    <row r="112" spans="1:23" s="93" customFormat="1" hidden="1">
      <c r="A112" s="82"/>
      <c r="B112" s="82"/>
      <c r="C112" s="92">
        <f t="shared" si="2"/>
        <v>0</v>
      </c>
      <c r="D112" s="82"/>
      <c r="E112" s="92">
        <f t="shared" si="3"/>
        <v>0</v>
      </c>
      <c r="F112" s="82"/>
      <c r="G112" s="81"/>
      <c r="H112" s="81"/>
      <c r="I112" s="82"/>
      <c r="J112" s="92">
        <f t="shared" si="4"/>
        <v>0</v>
      </c>
      <c r="K112" s="82"/>
      <c r="L112" s="92">
        <f t="shared" si="5"/>
        <v>0</v>
      </c>
      <c r="M112" s="82"/>
      <c r="N112" s="82"/>
      <c r="P112" s="83"/>
      <c r="Q112" s="82"/>
      <c r="R112" s="82"/>
      <c r="S112" s="82"/>
      <c r="T112" s="82"/>
      <c r="U112" s="82"/>
      <c r="V112" s="84"/>
      <c r="W112" s="84"/>
    </row>
    <row r="113" spans="1:23" s="93" customFormat="1" hidden="1">
      <c r="A113" s="82"/>
      <c r="B113" s="82"/>
      <c r="C113" s="92">
        <f t="shared" si="2"/>
        <v>0</v>
      </c>
      <c r="D113" s="82"/>
      <c r="E113" s="92">
        <f t="shared" si="3"/>
        <v>0</v>
      </c>
      <c r="F113" s="82"/>
      <c r="G113" s="81"/>
      <c r="H113" s="81"/>
      <c r="I113" s="82"/>
      <c r="J113" s="92">
        <f t="shared" si="4"/>
        <v>0</v>
      </c>
      <c r="K113" s="82"/>
      <c r="L113" s="92">
        <f t="shared" si="5"/>
        <v>0</v>
      </c>
      <c r="M113" s="82"/>
      <c r="N113" s="82"/>
      <c r="P113" s="83"/>
      <c r="Q113" s="82"/>
      <c r="R113" s="82"/>
      <c r="S113" s="82"/>
      <c r="T113" s="82"/>
      <c r="U113" s="82"/>
      <c r="V113" s="84"/>
      <c r="W113" s="84"/>
    </row>
    <row r="114" spans="1:23" s="93" customFormat="1" hidden="1">
      <c r="A114" s="82"/>
      <c r="B114" s="82"/>
      <c r="C114" s="92">
        <f t="shared" si="2"/>
        <v>0</v>
      </c>
      <c r="D114" s="82"/>
      <c r="E114" s="92">
        <f t="shared" si="3"/>
        <v>0</v>
      </c>
      <c r="F114" s="82"/>
      <c r="G114" s="81"/>
      <c r="H114" s="81"/>
      <c r="I114" s="82"/>
      <c r="J114" s="92">
        <f t="shared" si="4"/>
        <v>0</v>
      </c>
      <c r="K114" s="82"/>
      <c r="L114" s="92">
        <f t="shared" si="5"/>
        <v>0</v>
      </c>
      <c r="M114" s="82"/>
      <c r="N114" s="82"/>
      <c r="P114" s="83"/>
      <c r="Q114" s="82"/>
      <c r="R114" s="82"/>
      <c r="S114" s="82"/>
      <c r="T114" s="82"/>
      <c r="U114" s="82"/>
      <c r="V114" s="84"/>
      <c r="W114" s="84"/>
    </row>
    <row r="115" spans="1:23" s="93" customFormat="1" hidden="1">
      <c r="A115" s="82"/>
      <c r="B115" s="82"/>
      <c r="C115" s="92">
        <f t="shared" si="2"/>
        <v>0</v>
      </c>
      <c r="D115" s="82"/>
      <c r="E115" s="92">
        <f t="shared" si="3"/>
        <v>0</v>
      </c>
      <c r="F115" s="82"/>
      <c r="G115" s="81"/>
      <c r="H115" s="81"/>
      <c r="I115" s="82"/>
      <c r="J115" s="92">
        <f t="shared" si="4"/>
        <v>0</v>
      </c>
      <c r="K115" s="82"/>
      <c r="L115" s="92">
        <f t="shared" si="5"/>
        <v>0</v>
      </c>
      <c r="M115" s="82"/>
      <c r="N115" s="82"/>
      <c r="P115" s="83"/>
      <c r="Q115" s="82"/>
      <c r="R115" s="82"/>
      <c r="S115" s="82"/>
      <c r="T115" s="82"/>
      <c r="U115" s="82"/>
      <c r="V115" s="84"/>
      <c r="W115" s="84"/>
    </row>
    <row r="116" spans="1:23" hidden="1">
      <c r="C116" s="92">
        <f t="shared" si="2"/>
        <v>0</v>
      </c>
      <c r="D116" s="82"/>
      <c r="E116" s="92">
        <f t="shared" si="3"/>
        <v>0</v>
      </c>
      <c r="F116" s="82"/>
      <c r="J116" s="92">
        <f t="shared" si="4"/>
        <v>0</v>
      </c>
      <c r="L116" s="92">
        <f t="shared" si="5"/>
        <v>0</v>
      </c>
      <c r="M116" s="82"/>
      <c r="O116" s="93"/>
    </row>
    <row r="117" spans="1:23" hidden="1">
      <c r="C117" s="92">
        <f t="shared" si="2"/>
        <v>0</v>
      </c>
      <c r="D117" s="82"/>
      <c r="E117" s="92">
        <f t="shared" si="3"/>
        <v>0</v>
      </c>
      <c r="F117" s="82"/>
      <c r="J117" s="92">
        <f t="shared" si="4"/>
        <v>0</v>
      </c>
      <c r="L117" s="92">
        <f t="shared" si="5"/>
        <v>0</v>
      </c>
      <c r="M117" s="82"/>
      <c r="O117" s="93"/>
    </row>
    <row r="118" spans="1:23" hidden="1">
      <c r="C118" s="92">
        <f t="shared" si="2"/>
        <v>0</v>
      </c>
      <c r="D118" s="82"/>
      <c r="E118" s="92">
        <f t="shared" si="3"/>
        <v>0</v>
      </c>
      <c r="F118" s="82"/>
      <c r="J118" s="92">
        <f t="shared" si="4"/>
        <v>0</v>
      </c>
      <c r="L118" s="92">
        <f t="shared" si="5"/>
        <v>0</v>
      </c>
      <c r="M118" s="82"/>
      <c r="O118" s="93"/>
    </row>
    <row r="119" spans="1:23" hidden="1">
      <c r="C119" s="92">
        <f t="shared" si="2"/>
        <v>0</v>
      </c>
      <c r="D119" s="91">
        <f>SUM(C$80:$C119)</f>
        <v>0</v>
      </c>
      <c r="E119" s="92">
        <f t="shared" si="3"/>
        <v>0</v>
      </c>
      <c r="F119" s="91">
        <f>SUM($E$80:E119)</f>
        <v>0</v>
      </c>
      <c r="J119" s="92">
        <f t="shared" si="4"/>
        <v>0</v>
      </c>
      <c r="K119" s="91">
        <f>SUM($J$80:J119)</f>
        <v>0</v>
      </c>
      <c r="L119" s="92">
        <f t="shared" si="5"/>
        <v>0</v>
      </c>
      <c r="M119" s="91">
        <f>SUM($L$80:L119)</f>
        <v>0</v>
      </c>
      <c r="O119" s="93"/>
    </row>
    <row r="120" spans="1:23" hidden="1">
      <c r="C120" s="92">
        <f t="shared" si="2"/>
        <v>0</v>
      </c>
      <c r="E120" s="92">
        <f t="shared" si="3"/>
        <v>0</v>
      </c>
      <c r="J120" s="92">
        <f t="shared" si="4"/>
        <v>0</v>
      </c>
      <c r="K120" s="81"/>
      <c r="L120" s="92">
        <f t="shared" si="5"/>
        <v>0</v>
      </c>
      <c r="O120" s="93"/>
    </row>
    <row r="121" spans="1:23" hidden="1">
      <c r="C121" s="92">
        <f t="shared" si="2"/>
        <v>0</v>
      </c>
      <c r="E121" s="92">
        <f t="shared" si="3"/>
        <v>0</v>
      </c>
      <c r="J121" s="92">
        <f t="shared" si="4"/>
        <v>0</v>
      </c>
      <c r="K121" s="81"/>
      <c r="L121" s="92">
        <f t="shared" si="5"/>
        <v>0</v>
      </c>
    </row>
    <row r="122" spans="1:23" hidden="1">
      <c r="C122" s="92">
        <f t="shared" si="2"/>
        <v>0</v>
      </c>
      <c r="E122" s="92">
        <f t="shared" si="3"/>
        <v>0</v>
      </c>
      <c r="J122" s="92">
        <f t="shared" si="4"/>
        <v>0</v>
      </c>
      <c r="K122" s="81"/>
      <c r="L122" s="92">
        <f t="shared" si="5"/>
        <v>0</v>
      </c>
    </row>
    <row r="123" spans="1:23" hidden="1">
      <c r="C123" s="92">
        <f t="shared" si="2"/>
        <v>0</v>
      </c>
      <c r="E123" s="92">
        <f t="shared" si="3"/>
        <v>0</v>
      </c>
      <c r="J123" s="92">
        <f t="shared" si="4"/>
        <v>0</v>
      </c>
      <c r="K123" s="81"/>
      <c r="L123" s="92">
        <f t="shared" si="5"/>
        <v>0</v>
      </c>
    </row>
    <row r="124" spans="1:23" hidden="1">
      <c r="C124" s="92">
        <f t="shared" si="2"/>
        <v>0</v>
      </c>
      <c r="E124" s="92">
        <f t="shared" si="3"/>
        <v>0</v>
      </c>
      <c r="J124" s="92">
        <f t="shared" si="4"/>
        <v>0</v>
      </c>
      <c r="K124" s="81"/>
      <c r="L124" s="92">
        <f t="shared" si="5"/>
        <v>0</v>
      </c>
    </row>
    <row r="125" spans="1:23" hidden="1">
      <c r="C125" s="92">
        <f t="shared" si="2"/>
        <v>0</v>
      </c>
      <c r="E125" s="92">
        <f t="shared" si="3"/>
        <v>0</v>
      </c>
      <c r="J125" s="92">
        <f t="shared" si="4"/>
        <v>0</v>
      </c>
      <c r="K125" s="81"/>
      <c r="L125" s="92">
        <f t="shared" si="5"/>
        <v>0</v>
      </c>
    </row>
    <row r="126" spans="1:23" hidden="1">
      <c r="C126" s="92">
        <f t="shared" si="2"/>
        <v>0</v>
      </c>
      <c r="E126" s="92">
        <f t="shared" si="3"/>
        <v>0</v>
      </c>
      <c r="J126" s="92">
        <f t="shared" si="4"/>
        <v>0</v>
      </c>
      <c r="K126" s="81"/>
      <c r="L126" s="92">
        <f t="shared" si="5"/>
        <v>0</v>
      </c>
    </row>
    <row r="127" spans="1:23" hidden="1">
      <c r="C127" s="92">
        <f t="shared" si="2"/>
        <v>0</v>
      </c>
      <c r="E127" s="92">
        <f t="shared" si="3"/>
        <v>0</v>
      </c>
      <c r="J127" s="92">
        <f t="shared" si="4"/>
        <v>0</v>
      </c>
      <c r="K127" s="81"/>
      <c r="L127" s="92">
        <f t="shared" si="5"/>
        <v>0</v>
      </c>
    </row>
    <row r="128" spans="1:23" hidden="1">
      <c r="C128" s="92">
        <f t="shared" si="2"/>
        <v>0</v>
      </c>
      <c r="E128" s="92">
        <f t="shared" si="3"/>
        <v>0</v>
      </c>
      <c r="J128" s="92">
        <f t="shared" si="4"/>
        <v>0</v>
      </c>
      <c r="K128" s="81"/>
      <c r="L128" s="92">
        <f t="shared" si="5"/>
        <v>0</v>
      </c>
    </row>
    <row r="129" spans="3:14" hidden="1">
      <c r="C129" s="92">
        <f t="shared" ref="C129" si="6">ROUND(C128*(1+$H$48*2),2)</f>
        <v>0</v>
      </c>
      <c r="D129" s="91">
        <f>SUM(C$80:$C129)</f>
        <v>0</v>
      </c>
      <c r="E129" s="92">
        <f t="shared" si="3"/>
        <v>0</v>
      </c>
      <c r="F129" s="91">
        <f>SUM($E$80:E129)</f>
        <v>0</v>
      </c>
      <c r="G129" s="94">
        <f>F129-D129</f>
        <v>0</v>
      </c>
      <c r="J129" s="92">
        <f t="shared" ref="J129" si="7">ROUND(J128*(1+$H$48*2),2)</f>
        <v>0</v>
      </c>
      <c r="K129" s="91">
        <f>SUM($J$80:J129)</f>
        <v>0</v>
      </c>
      <c r="L129" s="92">
        <f t="shared" si="5"/>
        <v>0</v>
      </c>
      <c r="M129" s="91">
        <f>SUM($L$80:L129)</f>
        <v>0</v>
      </c>
      <c r="N129" s="91">
        <f>M129-K129</f>
        <v>0</v>
      </c>
    </row>
    <row r="130" spans="3:14" hidden="1"/>
  </sheetData>
  <sheetProtection algorithmName="SHA-512" hashValue="PQSh5d11hC/IZkOt9jxxo+gee7E6PvUs5TAe+0tvT2wHkQEOE3ULNcRoZjATnBBpOijHXwhyWhQk3pcMakQccg==" saltValue="C5DgUbf95THbexls36mXLQ==" spinCount="100000" sheet="1" objects="1" scenarios="1" selectLockedCells="1"/>
  <mergeCells count="42">
    <mergeCell ref="C5:L5"/>
    <mergeCell ref="C25:L25"/>
    <mergeCell ref="C65:L65"/>
    <mergeCell ref="J20:L20"/>
    <mergeCell ref="J18:L18"/>
    <mergeCell ref="J16:L16"/>
    <mergeCell ref="J14:L14"/>
    <mergeCell ref="C22:L22"/>
    <mergeCell ref="G40:I40"/>
    <mergeCell ref="C29:C30"/>
    <mergeCell ref="D29:D30"/>
    <mergeCell ref="C50:C51"/>
    <mergeCell ref="D50:D51"/>
    <mergeCell ref="G30:I30"/>
    <mergeCell ref="G34:I34"/>
    <mergeCell ref="G32:I32"/>
    <mergeCell ref="C69:L69"/>
    <mergeCell ref="G61:I61"/>
    <mergeCell ref="C44:L44"/>
    <mergeCell ref="G53:I53"/>
    <mergeCell ref="G55:I55"/>
    <mergeCell ref="G57:I57"/>
    <mergeCell ref="G59:I59"/>
    <mergeCell ref="E50:I50"/>
    <mergeCell ref="G51:I51"/>
    <mergeCell ref="C67:L67"/>
    <mergeCell ref="C10:L10"/>
    <mergeCell ref="K2:M4"/>
    <mergeCell ref="E12:H12"/>
    <mergeCell ref="C71:L73"/>
    <mergeCell ref="J12:L12"/>
    <mergeCell ref="E29:I29"/>
    <mergeCell ref="J29:L29"/>
    <mergeCell ref="J50:L50"/>
    <mergeCell ref="E14:H14"/>
    <mergeCell ref="H48:I48"/>
    <mergeCell ref="H27:I27"/>
    <mergeCell ref="E20:H20"/>
    <mergeCell ref="E18:H18"/>
    <mergeCell ref="E16:H16"/>
    <mergeCell ref="G38:I38"/>
    <mergeCell ref="G36:I36"/>
  </mergeCells>
  <dataValidations count="5">
    <dataValidation type="list" operator="greaterThanOrEqual" showInputMessage="1" showErrorMessage="1" error="Please select from list" sqref="J14:K14 E14" xr:uid="{A0E95013-6D7D-4E82-8057-7E5367D357E7}">
      <formula1>$O$2:$O$3</formula1>
    </dataValidation>
    <dataValidation type="list" operator="greaterThanOrEqual" showInputMessage="1" showErrorMessage="1" error="Please select from list" sqref="E46" xr:uid="{A0B4AFDE-6F52-4D3A-94CA-1B17748B9602}">
      <formula1>$P$3:$P$53</formula1>
    </dataValidation>
    <dataValidation type="whole" operator="lessThanOrEqual" allowBlank="1" showInputMessage="1" showErrorMessage="1" error="Available nil-rate band cannot be higher than £325,000" sqref="J20:L20 E20" xr:uid="{32D2E9A4-F11C-47A7-B06A-DB5DE8DA3E6E}">
      <formula1>325000</formula1>
    </dataValidation>
    <dataValidation type="list" operator="greaterThanOrEqual" showInputMessage="1" showErrorMessage="1" error="Please select from list" sqref="H27" xr:uid="{44A870A5-E2BF-4362-9E05-94D0302928D0}">
      <formula1>$Q$2:$Q$4</formula1>
    </dataValidation>
    <dataValidation type="list" operator="greaterThanOrEqual" showInputMessage="1" showErrorMessage="1" error="Please select from list" sqref="J16:L16 E16:H16" xr:uid="{FB3BC02B-7063-4C4A-B7B1-C233A2B52A03}">
      <formula1>$P$19:$P$84</formula1>
    </dataValidation>
  </dataValidations>
  <printOptions horizontalCentered="1"/>
  <pageMargins left="0.31496062992125984" right="0.31496062992125984" top="0.55118110236220474" bottom="0.55118110236220474" header="0.31496062992125984" footer="0.31496062992125984"/>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D2E-4144-445D-BE0A-A1ABC700CAD5}">
  <dimension ref="A1:O107"/>
  <sheetViews>
    <sheetView showGridLines="0" workbookViewId="0"/>
  </sheetViews>
  <sheetFormatPr defaultColWidth="14.81640625" defaultRowHeight="15.5"/>
  <cols>
    <col min="1" max="6" width="14.81640625" style="5"/>
    <col min="7" max="7" width="14.81640625" style="7"/>
    <col min="8" max="14" width="14.81640625" style="5"/>
    <col min="15" max="15" width="14.81640625" style="7"/>
    <col min="16" max="16384" width="14.81640625" style="1"/>
  </cols>
  <sheetData>
    <row r="1" spans="1:15" ht="19">
      <c r="A1" s="13" t="s">
        <v>43</v>
      </c>
      <c r="B1" s="4"/>
      <c r="C1" s="4"/>
      <c r="D1" s="4"/>
      <c r="E1" s="4"/>
      <c r="F1" s="4"/>
      <c r="G1" s="10"/>
      <c r="H1" s="4"/>
      <c r="I1" s="4"/>
      <c r="J1" s="4"/>
      <c r="K1" s="4"/>
      <c r="L1" s="4"/>
      <c r="M1" s="4"/>
    </row>
    <row r="2" spans="1:15">
      <c r="A2" s="12" t="s">
        <v>17</v>
      </c>
    </row>
    <row r="3" spans="1:15">
      <c r="A3" s="12" t="s">
        <v>18</v>
      </c>
    </row>
    <row r="4" spans="1:15">
      <c r="A4" s="14" t="s">
        <v>45</v>
      </c>
    </row>
    <row r="5" spans="1:15">
      <c r="A5" s="4" t="s">
        <v>19</v>
      </c>
      <c r="B5" s="4"/>
      <c r="C5" s="4"/>
      <c r="D5" s="4"/>
      <c r="E5" s="4"/>
      <c r="F5" s="4"/>
      <c r="G5" s="10"/>
      <c r="H5" s="4"/>
      <c r="I5" s="4" t="s">
        <v>20</v>
      </c>
    </row>
    <row r="6" spans="1:15" ht="30.25" customHeight="1">
      <c r="A6" s="3" t="s">
        <v>21</v>
      </c>
      <c r="B6" s="3" t="s">
        <v>22</v>
      </c>
      <c r="C6" s="3" t="s">
        <v>23</v>
      </c>
      <c r="D6" s="3" t="s">
        <v>24</v>
      </c>
      <c r="E6" s="3" t="s">
        <v>25</v>
      </c>
      <c r="F6" s="3" t="s">
        <v>26</v>
      </c>
      <c r="G6" s="11" t="s">
        <v>27</v>
      </c>
      <c r="I6" s="2" t="s">
        <v>21</v>
      </c>
      <c r="J6" s="2" t="s">
        <v>22</v>
      </c>
      <c r="K6" s="2" t="s">
        <v>23</v>
      </c>
      <c r="L6" s="2" t="s">
        <v>24</v>
      </c>
      <c r="M6" s="2" t="s">
        <v>25</v>
      </c>
      <c r="N6" s="2" t="s">
        <v>26</v>
      </c>
      <c r="O6" s="11" t="s">
        <v>27</v>
      </c>
    </row>
    <row r="7" spans="1:15">
      <c r="A7" s="5">
        <v>0</v>
      </c>
      <c r="B7" s="6">
        <v>4.6119999999999998E-3</v>
      </c>
      <c r="C7" s="6">
        <v>4.6020000000000002E-3</v>
      </c>
      <c r="D7" s="7">
        <v>100000</v>
      </c>
      <c r="E7" s="7">
        <v>460.2</v>
      </c>
      <c r="F7" s="8">
        <v>79.12</v>
      </c>
      <c r="G7" s="7">
        <f>A7+F7</f>
        <v>79.12</v>
      </c>
      <c r="H7" s="9"/>
      <c r="I7" s="5">
        <v>0</v>
      </c>
      <c r="J7" s="6">
        <v>3.6380000000000002E-3</v>
      </c>
      <c r="K7" s="6">
        <v>3.6310000000000001E-3</v>
      </c>
      <c r="L7" s="7">
        <v>100000</v>
      </c>
      <c r="M7" s="7">
        <v>363.1</v>
      </c>
      <c r="N7" s="8">
        <v>83.02</v>
      </c>
      <c r="O7" s="7">
        <f t="shared" ref="O7:O38" si="0">I7+N7</f>
        <v>83.02</v>
      </c>
    </row>
    <row r="8" spans="1:15">
      <c r="A8" s="5">
        <v>1</v>
      </c>
      <c r="B8" s="6">
        <v>2.4699999999999999E-4</v>
      </c>
      <c r="C8" s="6">
        <v>2.4699999999999999E-4</v>
      </c>
      <c r="D8" s="7">
        <v>99539.8</v>
      </c>
      <c r="E8" s="7">
        <v>24.6</v>
      </c>
      <c r="F8" s="8">
        <v>78.489999999999995</v>
      </c>
      <c r="G8" s="7">
        <f t="shared" ref="G8:G71" si="1">A8+F8</f>
        <v>79.489999999999995</v>
      </c>
      <c r="H8" s="9"/>
      <c r="I8" s="5">
        <v>1</v>
      </c>
      <c r="J8" s="6">
        <v>2.0699999999999999E-4</v>
      </c>
      <c r="K8" s="6">
        <v>2.0599999999999999E-4</v>
      </c>
      <c r="L8" s="7">
        <v>99636.9</v>
      </c>
      <c r="M8" s="7">
        <v>20.6</v>
      </c>
      <c r="N8" s="8">
        <v>82.32</v>
      </c>
      <c r="O8" s="7">
        <f t="shared" si="0"/>
        <v>83.32</v>
      </c>
    </row>
    <row r="9" spans="1:15">
      <c r="A9" s="5">
        <v>2</v>
      </c>
      <c r="B9" s="6">
        <v>1.7699999999999999E-4</v>
      </c>
      <c r="C9" s="6">
        <v>1.7699999999999999E-4</v>
      </c>
      <c r="D9" s="7">
        <v>99515.3</v>
      </c>
      <c r="E9" s="7">
        <v>17.600000000000001</v>
      </c>
      <c r="F9" s="8">
        <v>77.510000000000005</v>
      </c>
      <c r="G9" s="7">
        <f t="shared" si="1"/>
        <v>79.510000000000005</v>
      </c>
      <c r="H9" s="9"/>
      <c r="I9" s="5">
        <v>2</v>
      </c>
      <c r="J9" s="6">
        <v>1.37E-4</v>
      </c>
      <c r="K9" s="6">
        <v>1.37E-4</v>
      </c>
      <c r="L9" s="7">
        <v>99616.3</v>
      </c>
      <c r="M9" s="7">
        <v>13.7</v>
      </c>
      <c r="N9" s="8">
        <v>81.34</v>
      </c>
      <c r="O9" s="7">
        <f t="shared" si="0"/>
        <v>83.34</v>
      </c>
    </row>
    <row r="10" spans="1:15">
      <c r="A10" s="5">
        <v>3</v>
      </c>
      <c r="B10" s="6">
        <v>1.15E-4</v>
      </c>
      <c r="C10" s="6">
        <v>1.15E-4</v>
      </c>
      <c r="D10" s="7">
        <v>99497.600000000006</v>
      </c>
      <c r="E10" s="7">
        <v>11.4</v>
      </c>
      <c r="F10" s="8">
        <v>76.52</v>
      </c>
      <c r="G10" s="7">
        <f t="shared" si="1"/>
        <v>79.52</v>
      </c>
      <c r="H10" s="9"/>
      <c r="I10" s="5">
        <v>3</v>
      </c>
      <c r="J10" s="6">
        <v>9.8999999999999994E-5</v>
      </c>
      <c r="K10" s="6">
        <v>9.8999999999999994E-5</v>
      </c>
      <c r="L10" s="7">
        <v>99602.6</v>
      </c>
      <c r="M10" s="7">
        <v>9.8000000000000007</v>
      </c>
      <c r="N10" s="8">
        <v>80.349999999999994</v>
      </c>
      <c r="O10" s="7">
        <f t="shared" si="0"/>
        <v>83.35</v>
      </c>
    </row>
    <row r="11" spans="1:15">
      <c r="A11" s="5">
        <v>4</v>
      </c>
      <c r="B11" s="6">
        <v>1E-4</v>
      </c>
      <c r="C11" s="6">
        <v>1E-4</v>
      </c>
      <c r="D11" s="7">
        <v>99486.2</v>
      </c>
      <c r="E11" s="7">
        <v>9.9</v>
      </c>
      <c r="F11" s="8">
        <v>75.53</v>
      </c>
      <c r="G11" s="7">
        <f t="shared" si="1"/>
        <v>79.53</v>
      </c>
      <c r="H11" s="9"/>
      <c r="I11" s="5">
        <v>4</v>
      </c>
      <c r="J11" s="6">
        <v>8.1000000000000004E-5</v>
      </c>
      <c r="K11" s="6">
        <v>8.1000000000000004E-5</v>
      </c>
      <c r="L11" s="7">
        <v>99592.8</v>
      </c>
      <c r="M11" s="7">
        <v>8.1</v>
      </c>
      <c r="N11" s="8">
        <v>79.36</v>
      </c>
      <c r="O11" s="7">
        <f t="shared" si="0"/>
        <v>83.36</v>
      </c>
    </row>
    <row r="12" spans="1:15">
      <c r="A12" s="5">
        <v>5</v>
      </c>
      <c r="B12" s="6">
        <v>9.7E-5</v>
      </c>
      <c r="C12" s="6">
        <v>9.7E-5</v>
      </c>
      <c r="D12" s="7">
        <v>99476.3</v>
      </c>
      <c r="E12" s="7">
        <v>9.6</v>
      </c>
      <c r="F12" s="8">
        <v>74.540000000000006</v>
      </c>
      <c r="G12" s="7">
        <f t="shared" si="1"/>
        <v>79.540000000000006</v>
      </c>
      <c r="H12" s="9"/>
      <c r="I12" s="5">
        <v>5</v>
      </c>
      <c r="J12" s="6">
        <v>6.9999999999999994E-5</v>
      </c>
      <c r="K12" s="6">
        <v>6.9999999999999994E-5</v>
      </c>
      <c r="L12" s="7">
        <v>99584.7</v>
      </c>
      <c r="M12" s="7">
        <v>7</v>
      </c>
      <c r="N12" s="8">
        <v>78.36</v>
      </c>
      <c r="O12" s="7">
        <f t="shared" si="0"/>
        <v>83.36</v>
      </c>
    </row>
    <row r="13" spans="1:15">
      <c r="A13" s="5">
        <v>6</v>
      </c>
      <c r="B13" s="6">
        <v>8.0000000000000007E-5</v>
      </c>
      <c r="C13" s="6">
        <v>8.0000000000000007E-5</v>
      </c>
      <c r="D13" s="7">
        <v>99466.7</v>
      </c>
      <c r="E13" s="7">
        <v>7.9</v>
      </c>
      <c r="F13" s="8">
        <v>73.540000000000006</v>
      </c>
      <c r="G13" s="7">
        <f t="shared" si="1"/>
        <v>79.540000000000006</v>
      </c>
      <c r="H13" s="9"/>
      <c r="I13" s="5">
        <v>6</v>
      </c>
      <c r="J13" s="6">
        <v>7.4999999999999993E-5</v>
      </c>
      <c r="K13" s="6">
        <v>7.4999999999999993E-5</v>
      </c>
      <c r="L13" s="7">
        <v>99577.7</v>
      </c>
      <c r="M13" s="7">
        <v>7.5</v>
      </c>
      <c r="N13" s="8">
        <v>77.37</v>
      </c>
      <c r="O13" s="7">
        <f t="shared" si="0"/>
        <v>83.37</v>
      </c>
    </row>
    <row r="14" spans="1:15">
      <c r="A14" s="5">
        <v>7</v>
      </c>
      <c r="B14" s="6">
        <v>8.0000000000000007E-5</v>
      </c>
      <c r="C14" s="6">
        <v>8.0000000000000007E-5</v>
      </c>
      <c r="D14" s="7">
        <v>99458.7</v>
      </c>
      <c r="E14" s="7">
        <v>8</v>
      </c>
      <c r="F14" s="8">
        <v>72.55</v>
      </c>
      <c r="G14" s="7">
        <f t="shared" si="1"/>
        <v>79.55</v>
      </c>
      <c r="H14" s="9"/>
      <c r="I14" s="5">
        <v>7</v>
      </c>
      <c r="J14" s="6">
        <v>6.2000000000000003E-5</v>
      </c>
      <c r="K14" s="6">
        <v>6.2000000000000003E-5</v>
      </c>
      <c r="L14" s="7">
        <v>99570.2</v>
      </c>
      <c r="M14" s="7">
        <v>6.2</v>
      </c>
      <c r="N14" s="8">
        <v>76.37</v>
      </c>
      <c r="O14" s="7">
        <f t="shared" si="0"/>
        <v>83.37</v>
      </c>
    </row>
    <row r="15" spans="1:15">
      <c r="A15" s="5">
        <v>8</v>
      </c>
      <c r="B15" s="6">
        <v>7.8999999999999996E-5</v>
      </c>
      <c r="C15" s="6">
        <v>7.8999999999999996E-5</v>
      </c>
      <c r="D15" s="7">
        <v>99450.7</v>
      </c>
      <c r="E15" s="7">
        <v>7.8</v>
      </c>
      <c r="F15" s="8">
        <v>71.56</v>
      </c>
      <c r="G15" s="7">
        <f t="shared" si="1"/>
        <v>79.56</v>
      </c>
      <c r="H15" s="9"/>
      <c r="I15" s="5">
        <v>8</v>
      </c>
      <c r="J15" s="6">
        <v>6.0999999999999999E-5</v>
      </c>
      <c r="K15" s="6">
        <v>6.0999999999999999E-5</v>
      </c>
      <c r="L15" s="7">
        <v>99564</v>
      </c>
      <c r="M15" s="7">
        <v>6</v>
      </c>
      <c r="N15" s="8">
        <v>75.38</v>
      </c>
      <c r="O15" s="7">
        <f t="shared" si="0"/>
        <v>83.38</v>
      </c>
    </row>
    <row r="16" spans="1:15">
      <c r="A16" s="5">
        <v>9</v>
      </c>
      <c r="B16" s="6">
        <v>9.1000000000000003E-5</v>
      </c>
      <c r="C16" s="6">
        <v>9.1000000000000003E-5</v>
      </c>
      <c r="D16" s="7">
        <v>99442.9</v>
      </c>
      <c r="E16" s="7">
        <v>9.1</v>
      </c>
      <c r="F16" s="8">
        <v>70.56</v>
      </c>
      <c r="G16" s="7">
        <f t="shared" si="1"/>
        <v>79.56</v>
      </c>
      <c r="H16" s="9"/>
      <c r="I16" s="5">
        <v>9</v>
      </c>
      <c r="J16" s="6">
        <v>6.0000000000000002E-5</v>
      </c>
      <c r="K16" s="6">
        <v>6.0000000000000002E-5</v>
      </c>
      <c r="L16" s="7">
        <v>99558</v>
      </c>
      <c r="M16" s="7">
        <v>6</v>
      </c>
      <c r="N16" s="8">
        <v>74.38</v>
      </c>
      <c r="O16" s="7">
        <f t="shared" si="0"/>
        <v>83.38</v>
      </c>
    </row>
    <row r="17" spans="1:15">
      <c r="A17" s="5">
        <v>10</v>
      </c>
      <c r="B17" s="6">
        <v>6.9999999999999994E-5</v>
      </c>
      <c r="C17" s="6">
        <v>6.9999999999999994E-5</v>
      </c>
      <c r="D17" s="7">
        <v>99433.8</v>
      </c>
      <c r="E17" s="7">
        <v>7</v>
      </c>
      <c r="F17" s="8">
        <v>69.569999999999993</v>
      </c>
      <c r="G17" s="7">
        <f t="shared" si="1"/>
        <v>79.569999999999993</v>
      </c>
      <c r="H17" s="9"/>
      <c r="I17" s="5">
        <v>10</v>
      </c>
      <c r="J17" s="6">
        <v>7.6000000000000004E-5</v>
      </c>
      <c r="K17" s="6">
        <v>7.6000000000000004E-5</v>
      </c>
      <c r="L17" s="7">
        <v>99552</v>
      </c>
      <c r="M17" s="7">
        <v>7.5</v>
      </c>
      <c r="N17" s="8">
        <v>73.39</v>
      </c>
      <c r="O17" s="7">
        <f t="shared" si="0"/>
        <v>83.39</v>
      </c>
    </row>
    <row r="18" spans="1:15">
      <c r="A18" s="5">
        <v>11</v>
      </c>
      <c r="B18" s="6">
        <v>9.5000000000000005E-5</v>
      </c>
      <c r="C18" s="6">
        <v>9.5000000000000005E-5</v>
      </c>
      <c r="D18" s="7">
        <v>99426.8</v>
      </c>
      <c r="E18" s="7">
        <v>9.4</v>
      </c>
      <c r="F18" s="8">
        <v>68.569999999999993</v>
      </c>
      <c r="G18" s="7">
        <f t="shared" si="1"/>
        <v>79.569999999999993</v>
      </c>
      <c r="H18" s="9"/>
      <c r="I18" s="5">
        <v>11</v>
      </c>
      <c r="J18" s="6">
        <v>6.2000000000000003E-5</v>
      </c>
      <c r="K18" s="6">
        <v>6.2000000000000003E-5</v>
      </c>
      <c r="L18" s="7">
        <v>99544.5</v>
      </c>
      <c r="M18" s="7">
        <v>6.2</v>
      </c>
      <c r="N18" s="8">
        <v>72.39</v>
      </c>
      <c r="O18" s="7">
        <f t="shared" si="0"/>
        <v>83.39</v>
      </c>
    </row>
    <row r="19" spans="1:15">
      <c r="A19" s="5">
        <v>12</v>
      </c>
      <c r="B19" s="6">
        <v>9.6000000000000002E-5</v>
      </c>
      <c r="C19" s="6">
        <v>9.6000000000000002E-5</v>
      </c>
      <c r="D19" s="7">
        <v>99417.4</v>
      </c>
      <c r="E19" s="7">
        <v>9.6</v>
      </c>
      <c r="F19" s="8">
        <v>67.58</v>
      </c>
      <c r="G19" s="7">
        <f t="shared" si="1"/>
        <v>79.58</v>
      </c>
      <c r="H19" s="9"/>
      <c r="I19" s="5">
        <v>12</v>
      </c>
      <c r="J19" s="6">
        <v>6.6000000000000005E-5</v>
      </c>
      <c r="K19" s="6">
        <v>6.6000000000000005E-5</v>
      </c>
      <c r="L19" s="7">
        <v>99538.3</v>
      </c>
      <c r="M19" s="7">
        <v>6.6</v>
      </c>
      <c r="N19" s="8">
        <v>71.400000000000006</v>
      </c>
      <c r="O19" s="7">
        <f t="shared" si="0"/>
        <v>83.4</v>
      </c>
    </row>
    <row r="20" spans="1:15">
      <c r="A20" s="5">
        <v>13</v>
      </c>
      <c r="B20" s="6">
        <v>1.15E-4</v>
      </c>
      <c r="C20" s="6">
        <v>1.15E-4</v>
      </c>
      <c r="D20" s="7">
        <v>99407.8</v>
      </c>
      <c r="E20" s="7">
        <v>11.4</v>
      </c>
      <c r="F20" s="8">
        <v>66.58</v>
      </c>
      <c r="G20" s="7">
        <f t="shared" si="1"/>
        <v>79.58</v>
      </c>
      <c r="H20" s="9"/>
      <c r="I20" s="5">
        <v>13</v>
      </c>
      <c r="J20" s="6">
        <v>9.3999999999999994E-5</v>
      </c>
      <c r="K20" s="6">
        <v>9.3999999999999994E-5</v>
      </c>
      <c r="L20" s="7">
        <v>99531.8</v>
      </c>
      <c r="M20" s="7">
        <v>9.4</v>
      </c>
      <c r="N20" s="8">
        <v>70.400000000000006</v>
      </c>
      <c r="O20" s="7">
        <f t="shared" si="0"/>
        <v>83.4</v>
      </c>
    </row>
    <row r="21" spans="1:15">
      <c r="A21" s="5">
        <v>14</v>
      </c>
      <c r="B21" s="6">
        <v>1.3899999999999999E-4</v>
      </c>
      <c r="C21" s="6">
        <v>1.3899999999999999E-4</v>
      </c>
      <c r="D21" s="7">
        <v>99396.4</v>
      </c>
      <c r="E21" s="7">
        <v>13.9</v>
      </c>
      <c r="F21" s="8">
        <v>65.59</v>
      </c>
      <c r="G21" s="7">
        <f t="shared" si="1"/>
        <v>79.59</v>
      </c>
      <c r="H21" s="9"/>
      <c r="I21" s="5">
        <v>14</v>
      </c>
      <c r="J21" s="6">
        <v>1.01E-4</v>
      </c>
      <c r="K21" s="6">
        <v>1.01E-4</v>
      </c>
      <c r="L21" s="7">
        <v>99522.4</v>
      </c>
      <c r="M21" s="7">
        <v>10.1</v>
      </c>
      <c r="N21" s="8">
        <v>69.41</v>
      </c>
      <c r="O21" s="7">
        <f t="shared" si="0"/>
        <v>83.41</v>
      </c>
    </row>
    <row r="22" spans="1:15">
      <c r="A22" s="5">
        <v>15</v>
      </c>
      <c r="B22" s="6">
        <v>1.73E-4</v>
      </c>
      <c r="C22" s="6">
        <v>1.73E-4</v>
      </c>
      <c r="D22" s="7">
        <v>99382.6</v>
      </c>
      <c r="E22" s="7">
        <v>17.2</v>
      </c>
      <c r="F22" s="8">
        <v>64.599999999999994</v>
      </c>
      <c r="G22" s="7">
        <f t="shared" si="1"/>
        <v>79.599999999999994</v>
      </c>
      <c r="H22" s="9"/>
      <c r="I22" s="5">
        <v>15</v>
      </c>
      <c r="J22" s="6">
        <v>1.17E-4</v>
      </c>
      <c r="K22" s="6">
        <v>1.17E-4</v>
      </c>
      <c r="L22" s="7">
        <v>99512.3</v>
      </c>
      <c r="M22" s="7">
        <v>11.6</v>
      </c>
      <c r="N22" s="8">
        <v>68.42</v>
      </c>
      <c r="O22" s="7">
        <f t="shared" si="0"/>
        <v>83.42</v>
      </c>
    </row>
    <row r="23" spans="1:15">
      <c r="A23" s="5">
        <v>16</v>
      </c>
      <c r="B23" s="6">
        <v>2.5700000000000001E-4</v>
      </c>
      <c r="C23" s="6">
        <v>2.5700000000000001E-4</v>
      </c>
      <c r="D23" s="7">
        <v>99365.3</v>
      </c>
      <c r="E23" s="7">
        <v>25.5</v>
      </c>
      <c r="F23" s="8">
        <v>63.61</v>
      </c>
      <c r="G23" s="7">
        <f t="shared" si="1"/>
        <v>79.61</v>
      </c>
      <c r="H23" s="9"/>
      <c r="I23" s="5">
        <v>16</v>
      </c>
      <c r="J23" s="6">
        <v>1.17E-4</v>
      </c>
      <c r="K23" s="6">
        <v>1.17E-4</v>
      </c>
      <c r="L23" s="7">
        <v>99500.7</v>
      </c>
      <c r="M23" s="7">
        <v>11.6</v>
      </c>
      <c r="N23" s="8">
        <v>67.42</v>
      </c>
      <c r="O23" s="7">
        <f t="shared" si="0"/>
        <v>83.42</v>
      </c>
    </row>
    <row r="24" spans="1:15">
      <c r="A24" s="5">
        <v>17</v>
      </c>
      <c r="B24" s="6">
        <v>2.8800000000000001E-4</v>
      </c>
      <c r="C24" s="6">
        <v>2.8800000000000001E-4</v>
      </c>
      <c r="D24" s="7">
        <v>99339.8</v>
      </c>
      <c r="E24" s="7">
        <v>28.6</v>
      </c>
      <c r="F24" s="8">
        <v>62.63</v>
      </c>
      <c r="G24" s="7">
        <f t="shared" si="1"/>
        <v>79.63</v>
      </c>
      <c r="H24" s="9"/>
      <c r="I24" s="5">
        <v>17</v>
      </c>
      <c r="J24" s="6">
        <v>1.6899999999999999E-4</v>
      </c>
      <c r="K24" s="6">
        <v>1.6899999999999999E-4</v>
      </c>
      <c r="L24" s="7">
        <v>99489.1</v>
      </c>
      <c r="M24" s="7">
        <v>16.8</v>
      </c>
      <c r="N24" s="8">
        <v>66.430000000000007</v>
      </c>
      <c r="O24" s="7">
        <f t="shared" si="0"/>
        <v>83.43</v>
      </c>
    </row>
    <row r="25" spans="1:15">
      <c r="A25" s="5">
        <v>18</v>
      </c>
      <c r="B25" s="6">
        <v>4.3800000000000002E-4</v>
      </c>
      <c r="C25" s="6">
        <v>4.3800000000000002E-4</v>
      </c>
      <c r="D25" s="7">
        <v>99311.2</v>
      </c>
      <c r="E25" s="7">
        <v>43.5</v>
      </c>
      <c r="F25" s="8">
        <v>61.65</v>
      </c>
      <c r="G25" s="7">
        <f t="shared" si="1"/>
        <v>79.650000000000006</v>
      </c>
      <c r="H25" s="9"/>
      <c r="I25" s="5">
        <v>18</v>
      </c>
      <c r="J25" s="6">
        <v>1.92E-4</v>
      </c>
      <c r="K25" s="6">
        <v>1.92E-4</v>
      </c>
      <c r="L25" s="7">
        <v>99472.3</v>
      </c>
      <c r="M25" s="7">
        <v>19.100000000000001</v>
      </c>
      <c r="N25" s="8">
        <v>65.44</v>
      </c>
      <c r="O25" s="7">
        <f t="shared" si="0"/>
        <v>83.44</v>
      </c>
    </row>
    <row r="26" spans="1:15">
      <c r="A26" s="5">
        <v>19</v>
      </c>
      <c r="B26" s="6">
        <v>4.9299999999999995E-4</v>
      </c>
      <c r="C26" s="6">
        <v>4.9299999999999995E-4</v>
      </c>
      <c r="D26" s="7">
        <v>99267.7</v>
      </c>
      <c r="E26" s="7">
        <v>49</v>
      </c>
      <c r="F26" s="8">
        <v>60.67</v>
      </c>
      <c r="G26" s="7">
        <f t="shared" si="1"/>
        <v>79.67</v>
      </c>
      <c r="H26" s="9"/>
      <c r="I26" s="5">
        <v>19</v>
      </c>
      <c r="J26" s="6">
        <v>1.9799999999999999E-4</v>
      </c>
      <c r="K26" s="6">
        <v>1.9799999999999999E-4</v>
      </c>
      <c r="L26" s="7">
        <v>99453.2</v>
      </c>
      <c r="M26" s="7">
        <v>19.7</v>
      </c>
      <c r="N26" s="8">
        <v>64.459999999999994</v>
      </c>
      <c r="O26" s="7">
        <f t="shared" si="0"/>
        <v>83.46</v>
      </c>
    </row>
    <row r="27" spans="1:15">
      <c r="A27" s="5">
        <v>20</v>
      </c>
      <c r="B27" s="6">
        <v>4.57E-4</v>
      </c>
      <c r="C27" s="6">
        <v>4.57E-4</v>
      </c>
      <c r="D27" s="7">
        <v>99218.8</v>
      </c>
      <c r="E27" s="7">
        <v>45.3</v>
      </c>
      <c r="F27" s="8">
        <v>59.7</v>
      </c>
      <c r="G27" s="7">
        <f t="shared" si="1"/>
        <v>79.7</v>
      </c>
      <c r="H27" s="9"/>
      <c r="I27" s="5">
        <v>20</v>
      </c>
      <c r="J27" s="6">
        <v>2.23E-4</v>
      </c>
      <c r="K27" s="6">
        <v>2.22E-4</v>
      </c>
      <c r="L27" s="7">
        <v>99433.4</v>
      </c>
      <c r="M27" s="7">
        <v>22.1</v>
      </c>
      <c r="N27" s="8">
        <v>63.47</v>
      </c>
      <c r="O27" s="7">
        <f t="shared" si="0"/>
        <v>83.47</v>
      </c>
    </row>
    <row r="28" spans="1:15">
      <c r="A28" s="5">
        <v>21</v>
      </c>
      <c r="B28" s="6">
        <v>5.1000000000000004E-4</v>
      </c>
      <c r="C28" s="6">
        <v>5.0900000000000001E-4</v>
      </c>
      <c r="D28" s="7">
        <v>99173.5</v>
      </c>
      <c r="E28" s="7">
        <v>50.5</v>
      </c>
      <c r="F28" s="8">
        <v>58.73</v>
      </c>
      <c r="G28" s="7">
        <f t="shared" si="1"/>
        <v>79.72999999999999</v>
      </c>
      <c r="H28" s="9"/>
      <c r="I28" s="5">
        <v>21</v>
      </c>
      <c r="J28" s="6">
        <v>2.24E-4</v>
      </c>
      <c r="K28" s="6">
        <v>2.24E-4</v>
      </c>
      <c r="L28" s="7">
        <v>99411.3</v>
      </c>
      <c r="M28" s="7">
        <v>22.3</v>
      </c>
      <c r="N28" s="8">
        <v>62.48</v>
      </c>
      <c r="O28" s="7">
        <f t="shared" si="0"/>
        <v>83.47999999999999</v>
      </c>
    </row>
    <row r="29" spans="1:15">
      <c r="A29" s="5">
        <v>22</v>
      </c>
      <c r="B29" s="6">
        <v>5.1900000000000004E-4</v>
      </c>
      <c r="C29" s="6">
        <v>5.1900000000000004E-4</v>
      </c>
      <c r="D29" s="7">
        <v>99122.9</v>
      </c>
      <c r="E29" s="7">
        <v>51.4</v>
      </c>
      <c r="F29" s="8">
        <v>57.76</v>
      </c>
      <c r="G29" s="7">
        <f t="shared" si="1"/>
        <v>79.759999999999991</v>
      </c>
      <c r="H29" s="9"/>
      <c r="I29" s="5">
        <v>22</v>
      </c>
      <c r="J29" s="6">
        <v>2.1800000000000001E-4</v>
      </c>
      <c r="K29" s="6">
        <v>2.1800000000000001E-4</v>
      </c>
      <c r="L29" s="7">
        <v>99389</v>
      </c>
      <c r="M29" s="7">
        <v>21.7</v>
      </c>
      <c r="N29" s="8">
        <v>61.5</v>
      </c>
      <c r="O29" s="7">
        <f t="shared" si="0"/>
        <v>83.5</v>
      </c>
    </row>
    <row r="30" spans="1:15">
      <c r="A30" s="5">
        <v>23</v>
      </c>
      <c r="B30" s="6">
        <v>5.5400000000000002E-4</v>
      </c>
      <c r="C30" s="6">
        <v>5.53E-4</v>
      </c>
      <c r="D30" s="7">
        <v>99071.5</v>
      </c>
      <c r="E30" s="7">
        <v>54.8</v>
      </c>
      <c r="F30" s="8">
        <v>56.79</v>
      </c>
      <c r="G30" s="7">
        <f t="shared" si="1"/>
        <v>79.789999999999992</v>
      </c>
      <c r="H30" s="9"/>
      <c r="I30" s="5">
        <v>23</v>
      </c>
      <c r="J30" s="6">
        <v>2.32E-4</v>
      </c>
      <c r="K30" s="6">
        <v>2.32E-4</v>
      </c>
      <c r="L30" s="7">
        <v>99367.3</v>
      </c>
      <c r="M30" s="7">
        <v>23.1</v>
      </c>
      <c r="N30" s="8">
        <v>60.51</v>
      </c>
      <c r="O30" s="7">
        <f t="shared" si="0"/>
        <v>83.509999999999991</v>
      </c>
    </row>
    <row r="31" spans="1:15">
      <c r="A31" s="5">
        <v>24</v>
      </c>
      <c r="B31" s="6">
        <v>5.3600000000000002E-4</v>
      </c>
      <c r="C31" s="6">
        <v>5.3600000000000002E-4</v>
      </c>
      <c r="D31" s="7">
        <v>99016.7</v>
      </c>
      <c r="E31" s="7">
        <v>53.1</v>
      </c>
      <c r="F31" s="8">
        <v>55.82</v>
      </c>
      <c r="G31" s="7">
        <f t="shared" si="1"/>
        <v>79.819999999999993</v>
      </c>
      <c r="H31" s="9"/>
      <c r="I31" s="5">
        <v>24</v>
      </c>
      <c r="J31" s="6">
        <v>2.5099999999999998E-4</v>
      </c>
      <c r="K31" s="6">
        <v>2.5099999999999998E-4</v>
      </c>
      <c r="L31" s="7">
        <v>99344.2</v>
      </c>
      <c r="M31" s="7">
        <v>24.9</v>
      </c>
      <c r="N31" s="8">
        <v>59.52</v>
      </c>
      <c r="O31" s="7">
        <f t="shared" si="0"/>
        <v>83.52000000000001</v>
      </c>
    </row>
    <row r="32" spans="1:15">
      <c r="A32" s="5">
        <v>25</v>
      </c>
      <c r="B32" s="6">
        <v>5.4100000000000003E-4</v>
      </c>
      <c r="C32" s="6">
        <v>5.4000000000000001E-4</v>
      </c>
      <c r="D32" s="7">
        <v>98963.6</v>
      </c>
      <c r="E32" s="7">
        <v>53.5</v>
      </c>
      <c r="F32" s="8">
        <v>54.85</v>
      </c>
      <c r="G32" s="7">
        <f t="shared" si="1"/>
        <v>79.849999999999994</v>
      </c>
      <c r="H32" s="9"/>
      <c r="I32" s="5">
        <v>25</v>
      </c>
      <c r="J32" s="6">
        <v>2.3599999999999999E-4</v>
      </c>
      <c r="K32" s="6">
        <v>2.3599999999999999E-4</v>
      </c>
      <c r="L32" s="7">
        <v>99319.3</v>
      </c>
      <c r="M32" s="7">
        <v>23.4</v>
      </c>
      <c r="N32" s="8">
        <v>58.54</v>
      </c>
      <c r="O32" s="7">
        <f t="shared" si="0"/>
        <v>83.539999999999992</v>
      </c>
    </row>
    <row r="33" spans="1:15">
      <c r="A33" s="5">
        <v>26</v>
      </c>
      <c r="B33" s="6">
        <v>6.4199999999999999E-4</v>
      </c>
      <c r="C33" s="6">
        <v>6.4199999999999999E-4</v>
      </c>
      <c r="D33" s="7">
        <v>98910.1</v>
      </c>
      <c r="E33" s="7">
        <v>63.5</v>
      </c>
      <c r="F33" s="8">
        <v>53.88</v>
      </c>
      <c r="G33" s="7">
        <f t="shared" si="1"/>
        <v>79.88</v>
      </c>
      <c r="H33" s="9"/>
      <c r="I33" s="5">
        <v>26</v>
      </c>
      <c r="J33" s="6">
        <v>2.5000000000000001E-4</v>
      </c>
      <c r="K33" s="6">
        <v>2.5000000000000001E-4</v>
      </c>
      <c r="L33" s="7">
        <v>99295.9</v>
      </c>
      <c r="M33" s="7">
        <v>24.8</v>
      </c>
      <c r="N33" s="8">
        <v>57.55</v>
      </c>
      <c r="O33" s="7">
        <f t="shared" si="0"/>
        <v>83.55</v>
      </c>
    </row>
    <row r="34" spans="1:15">
      <c r="A34" s="5">
        <v>27</v>
      </c>
      <c r="B34" s="6">
        <v>5.9999999999999995E-4</v>
      </c>
      <c r="C34" s="6">
        <v>5.9999999999999995E-4</v>
      </c>
      <c r="D34" s="7">
        <v>98846.7</v>
      </c>
      <c r="E34" s="7">
        <v>59.3</v>
      </c>
      <c r="F34" s="8">
        <v>52.91</v>
      </c>
      <c r="G34" s="7">
        <f t="shared" si="1"/>
        <v>79.91</v>
      </c>
      <c r="H34" s="9"/>
      <c r="I34" s="5">
        <v>27</v>
      </c>
      <c r="J34" s="6">
        <v>3.0299999999999999E-4</v>
      </c>
      <c r="K34" s="6">
        <v>3.0299999999999999E-4</v>
      </c>
      <c r="L34" s="7">
        <v>99271.1</v>
      </c>
      <c r="M34" s="7">
        <v>30.1</v>
      </c>
      <c r="N34" s="8">
        <v>56.57</v>
      </c>
      <c r="O34" s="7">
        <f t="shared" si="0"/>
        <v>83.57</v>
      </c>
    </row>
    <row r="35" spans="1:15">
      <c r="A35" s="5">
        <v>28</v>
      </c>
      <c r="B35" s="6">
        <v>6.7900000000000002E-4</v>
      </c>
      <c r="C35" s="6">
        <v>6.7900000000000002E-4</v>
      </c>
      <c r="D35" s="7">
        <v>98787.4</v>
      </c>
      <c r="E35" s="7">
        <v>67</v>
      </c>
      <c r="F35" s="8">
        <v>51.95</v>
      </c>
      <c r="G35" s="7">
        <f t="shared" si="1"/>
        <v>79.95</v>
      </c>
      <c r="H35" s="9"/>
      <c r="I35" s="5">
        <v>28</v>
      </c>
      <c r="J35" s="6">
        <v>3.0400000000000002E-4</v>
      </c>
      <c r="K35" s="6">
        <v>3.0299999999999999E-4</v>
      </c>
      <c r="L35" s="7">
        <v>99241</v>
      </c>
      <c r="M35" s="7">
        <v>30.1</v>
      </c>
      <c r="N35" s="8">
        <v>55.58</v>
      </c>
      <c r="O35" s="7">
        <f t="shared" si="0"/>
        <v>83.58</v>
      </c>
    </row>
    <row r="36" spans="1:15">
      <c r="A36" s="5">
        <v>29</v>
      </c>
      <c r="B36" s="6">
        <v>7.3700000000000002E-4</v>
      </c>
      <c r="C36" s="6">
        <v>7.3700000000000002E-4</v>
      </c>
      <c r="D36" s="7">
        <v>98720.4</v>
      </c>
      <c r="E36" s="7">
        <v>72.7</v>
      </c>
      <c r="F36" s="8">
        <v>50.98</v>
      </c>
      <c r="G36" s="7">
        <f t="shared" si="1"/>
        <v>79.97999999999999</v>
      </c>
      <c r="H36" s="9"/>
      <c r="I36" s="5">
        <v>29</v>
      </c>
      <c r="J36" s="6">
        <v>3.39E-4</v>
      </c>
      <c r="K36" s="6">
        <v>3.39E-4</v>
      </c>
      <c r="L36" s="7">
        <v>99210.9</v>
      </c>
      <c r="M36" s="7">
        <v>33.6</v>
      </c>
      <c r="N36" s="8">
        <v>54.6</v>
      </c>
      <c r="O36" s="7">
        <f t="shared" si="0"/>
        <v>83.6</v>
      </c>
    </row>
    <row r="37" spans="1:15">
      <c r="A37" s="5">
        <v>30</v>
      </c>
      <c r="B37" s="6">
        <v>7.6900000000000004E-4</v>
      </c>
      <c r="C37" s="6">
        <v>7.6900000000000004E-4</v>
      </c>
      <c r="D37" s="7">
        <v>98647.7</v>
      </c>
      <c r="E37" s="7">
        <v>75.8</v>
      </c>
      <c r="F37" s="8">
        <v>50.02</v>
      </c>
      <c r="G37" s="7">
        <f t="shared" si="1"/>
        <v>80.02000000000001</v>
      </c>
      <c r="H37" s="9"/>
      <c r="I37" s="5">
        <v>30</v>
      </c>
      <c r="J37" s="6">
        <v>3.7100000000000002E-4</v>
      </c>
      <c r="K37" s="6">
        <v>3.7100000000000002E-4</v>
      </c>
      <c r="L37" s="7">
        <v>99177.3</v>
      </c>
      <c r="M37" s="7">
        <v>36.799999999999997</v>
      </c>
      <c r="N37" s="8">
        <v>53.62</v>
      </c>
      <c r="O37" s="7">
        <f t="shared" si="0"/>
        <v>83.62</v>
      </c>
    </row>
    <row r="38" spans="1:15">
      <c r="A38" s="5">
        <v>31</v>
      </c>
      <c r="B38" s="6">
        <v>8.4800000000000001E-4</v>
      </c>
      <c r="C38" s="6">
        <v>8.4699999999999999E-4</v>
      </c>
      <c r="D38" s="7">
        <v>98571.8</v>
      </c>
      <c r="E38" s="7">
        <v>83.5</v>
      </c>
      <c r="F38" s="8">
        <v>49.06</v>
      </c>
      <c r="G38" s="7">
        <f t="shared" si="1"/>
        <v>80.06</v>
      </c>
      <c r="H38" s="9"/>
      <c r="I38" s="5">
        <v>31</v>
      </c>
      <c r="J38" s="6">
        <v>3.9300000000000001E-4</v>
      </c>
      <c r="K38" s="6">
        <v>3.9300000000000001E-4</v>
      </c>
      <c r="L38" s="7">
        <v>99140.4</v>
      </c>
      <c r="M38" s="7">
        <v>39</v>
      </c>
      <c r="N38" s="8">
        <v>52.64</v>
      </c>
      <c r="O38" s="7">
        <f t="shared" si="0"/>
        <v>83.64</v>
      </c>
    </row>
    <row r="39" spans="1:15">
      <c r="A39" s="5">
        <v>32</v>
      </c>
      <c r="B39" s="6">
        <v>8.8099999999999995E-4</v>
      </c>
      <c r="C39" s="6">
        <v>8.8000000000000003E-4</v>
      </c>
      <c r="D39" s="7">
        <v>98488.3</v>
      </c>
      <c r="E39" s="7">
        <v>86.7</v>
      </c>
      <c r="F39" s="8">
        <v>48.1</v>
      </c>
      <c r="G39" s="7">
        <f t="shared" si="1"/>
        <v>80.099999999999994</v>
      </c>
      <c r="H39" s="9"/>
      <c r="I39" s="5">
        <v>32</v>
      </c>
      <c r="J39" s="6">
        <v>4.5399999999999998E-4</v>
      </c>
      <c r="K39" s="6">
        <v>4.5399999999999998E-4</v>
      </c>
      <c r="L39" s="7">
        <v>99101.4</v>
      </c>
      <c r="M39" s="7">
        <v>45</v>
      </c>
      <c r="N39" s="8">
        <v>51.66</v>
      </c>
      <c r="O39" s="7">
        <f t="shared" ref="O39:O70" si="2">I39+N39</f>
        <v>83.66</v>
      </c>
    </row>
    <row r="40" spans="1:15">
      <c r="A40" s="5">
        <v>33</v>
      </c>
      <c r="B40" s="6">
        <v>9.4899999999999997E-4</v>
      </c>
      <c r="C40" s="6">
        <v>9.4899999999999997E-4</v>
      </c>
      <c r="D40" s="7">
        <v>98401.600000000006</v>
      </c>
      <c r="E40" s="7">
        <v>93.3</v>
      </c>
      <c r="F40" s="8">
        <v>47.14</v>
      </c>
      <c r="G40" s="7">
        <f t="shared" si="1"/>
        <v>80.14</v>
      </c>
      <c r="H40" s="9"/>
      <c r="I40" s="5">
        <v>33</v>
      </c>
      <c r="J40" s="6">
        <v>4.8799999999999999E-4</v>
      </c>
      <c r="K40" s="6">
        <v>4.8799999999999999E-4</v>
      </c>
      <c r="L40" s="7">
        <v>99056.5</v>
      </c>
      <c r="M40" s="7">
        <v>48.3</v>
      </c>
      <c r="N40" s="8">
        <v>50.68</v>
      </c>
      <c r="O40" s="7">
        <f t="shared" si="2"/>
        <v>83.68</v>
      </c>
    </row>
    <row r="41" spans="1:15">
      <c r="A41" s="5">
        <v>34</v>
      </c>
      <c r="B41" s="6">
        <v>1.0330000000000001E-3</v>
      </c>
      <c r="C41" s="6">
        <v>1.0319999999999999E-3</v>
      </c>
      <c r="D41" s="7">
        <v>98308.3</v>
      </c>
      <c r="E41" s="7">
        <v>101.5</v>
      </c>
      <c r="F41" s="8">
        <v>46.18</v>
      </c>
      <c r="G41" s="7">
        <f t="shared" si="1"/>
        <v>80.180000000000007</v>
      </c>
      <c r="H41" s="9"/>
      <c r="I41" s="5">
        <v>34</v>
      </c>
      <c r="J41" s="6">
        <v>5.0799999999999999E-4</v>
      </c>
      <c r="K41" s="6">
        <v>5.0799999999999999E-4</v>
      </c>
      <c r="L41" s="7">
        <v>99008.1</v>
      </c>
      <c r="M41" s="7">
        <v>50.3</v>
      </c>
      <c r="N41" s="8">
        <v>49.71</v>
      </c>
      <c r="O41" s="7">
        <f t="shared" si="2"/>
        <v>83.710000000000008</v>
      </c>
    </row>
    <row r="42" spans="1:15">
      <c r="A42" s="5">
        <v>35</v>
      </c>
      <c r="B42" s="6">
        <v>1.111E-3</v>
      </c>
      <c r="C42" s="6">
        <v>1.1100000000000001E-3</v>
      </c>
      <c r="D42" s="7">
        <v>98206.8</v>
      </c>
      <c r="E42" s="7">
        <v>109</v>
      </c>
      <c r="F42" s="8">
        <v>45.23</v>
      </c>
      <c r="G42" s="7">
        <f t="shared" si="1"/>
        <v>80.22999999999999</v>
      </c>
      <c r="H42" s="9"/>
      <c r="I42" s="5">
        <v>35</v>
      </c>
      <c r="J42" s="6">
        <v>6.29E-4</v>
      </c>
      <c r="K42" s="6">
        <v>6.2799999999999998E-4</v>
      </c>
      <c r="L42" s="7">
        <v>98957.8</v>
      </c>
      <c r="M42" s="7">
        <v>62.2</v>
      </c>
      <c r="N42" s="8">
        <v>48.73</v>
      </c>
      <c r="O42" s="7">
        <f t="shared" si="2"/>
        <v>83.72999999999999</v>
      </c>
    </row>
    <row r="43" spans="1:15">
      <c r="A43" s="5">
        <v>36</v>
      </c>
      <c r="B43" s="6">
        <v>1.2340000000000001E-3</v>
      </c>
      <c r="C43" s="6">
        <v>1.2329999999999999E-3</v>
      </c>
      <c r="D43" s="7">
        <v>98097.7</v>
      </c>
      <c r="E43" s="7">
        <v>121</v>
      </c>
      <c r="F43" s="8">
        <v>44.28</v>
      </c>
      <c r="G43" s="7">
        <f t="shared" si="1"/>
        <v>80.28</v>
      </c>
      <c r="H43" s="9"/>
      <c r="I43" s="5">
        <v>36</v>
      </c>
      <c r="J43" s="6">
        <v>6.38E-4</v>
      </c>
      <c r="K43" s="6">
        <v>6.3699999999999998E-4</v>
      </c>
      <c r="L43" s="7">
        <v>98895.6</v>
      </c>
      <c r="M43" s="7">
        <v>63</v>
      </c>
      <c r="N43" s="8">
        <v>47.76</v>
      </c>
      <c r="O43" s="7">
        <f t="shared" si="2"/>
        <v>83.759999999999991</v>
      </c>
    </row>
    <row r="44" spans="1:15">
      <c r="A44" s="5">
        <v>37</v>
      </c>
      <c r="B44" s="6">
        <v>1.3060000000000001E-3</v>
      </c>
      <c r="C44" s="6">
        <v>1.305E-3</v>
      </c>
      <c r="D44" s="7">
        <v>97976.8</v>
      </c>
      <c r="E44" s="7">
        <v>127.8</v>
      </c>
      <c r="F44" s="8">
        <v>43.33</v>
      </c>
      <c r="G44" s="7">
        <f t="shared" si="1"/>
        <v>80.33</v>
      </c>
      <c r="H44" s="9"/>
      <c r="I44" s="5">
        <v>37</v>
      </c>
      <c r="J44" s="6">
        <v>7.1699999999999997E-4</v>
      </c>
      <c r="K44" s="6">
        <v>7.1699999999999997E-4</v>
      </c>
      <c r="L44" s="7">
        <v>98832.6</v>
      </c>
      <c r="M44" s="7">
        <v>70.8</v>
      </c>
      <c r="N44" s="8">
        <v>46.79</v>
      </c>
      <c r="O44" s="7">
        <f t="shared" si="2"/>
        <v>83.789999999999992</v>
      </c>
    </row>
    <row r="45" spans="1:15">
      <c r="A45" s="5">
        <v>38</v>
      </c>
      <c r="B45" s="6">
        <v>1.371E-3</v>
      </c>
      <c r="C45" s="6">
        <v>1.3699999999999999E-3</v>
      </c>
      <c r="D45" s="7">
        <v>97848.9</v>
      </c>
      <c r="E45" s="7">
        <v>134</v>
      </c>
      <c r="F45" s="8">
        <v>42.39</v>
      </c>
      <c r="G45" s="7">
        <f t="shared" si="1"/>
        <v>80.39</v>
      </c>
      <c r="H45" s="9"/>
      <c r="I45" s="5">
        <v>38</v>
      </c>
      <c r="J45" s="6">
        <v>7.9100000000000004E-4</v>
      </c>
      <c r="K45" s="6">
        <v>7.9000000000000001E-4</v>
      </c>
      <c r="L45" s="7">
        <v>98761.8</v>
      </c>
      <c r="M45" s="7">
        <v>78.099999999999994</v>
      </c>
      <c r="N45" s="8">
        <v>45.83</v>
      </c>
      <c r="O45" s="7">
        <f t="shared" si="2"/>
        <v>83.83</v>
      </c>
    </row>
    <row r="46" spans="1:15">
      <c r="A46" s="5">
        <v>39</v>
      </c>
      <c r="B46" s="6">
        <v>1.518E-3</v>
      </c>
      <c r="C46" s="6">
        <v>1.5169999999999999E-3</v>
      </c>
      <c r="D46" s="7">
        <v>97714.9</v>
      </c>
      <c r="E46" s="7">
        <v>148.19999999999999</v>
      </c>
      <c r="F46" s="8">
        <v>41.45</v>
      </c>
      <c r="G46" s="7">
        <f t="shared" si="1"/>
        <v>80.45</v>
      </c>
      <c r="H46" s="9"/>
      <c r="I46" s="5">
        <v>39</v>
      </c>
      <c r="J46" s="6">
        <v>9.0700000000000004E-4</v>
      </c>
      <c r="K46" s="6">
        <v>9.0600000000000001E-4</v>
      </c>
      <c r="L46" s="7">
        <v>98683.7</v>
      </c>
      <c r="M46" s="7">
        <v>89.4</v>
      </c>
      <c r="N46" s="8">
        <v>44.86</v>
      </c>
      <c r="O46" s="7">
        <f t="shared" si="2"/>
        <v>83.86</v>
      </c>
    </row>
    <row r="47" spans="1:15">
      <c r="A47" s="5">
        <v>40</v>
      </c>
      <c r="B47" s="6">
        <v>1.6819999999999999E-3</v>
      </c>
      <c r="C47" s="6">
        <v>1.681E-3</v>
      </c>
      <c r="D47" s="7">
        <v>97566.7</v>
      </c>
      <c r="E47" s="7">
        <v>164</v>
      </c>
      <c r="F47" s="8">
        <v>40.51</v>
      </c>
      <c r="G47" s="7">
        <f t="shared" si="1"/>
        <v>80.509999999999991</v>
      </c>
      <c r="H47" s="9"/>
      <c r="I47" s="5">
        <v>40</v>
      </c>
      <c r="J47" s="6">
        <v>9.6100000000000005E-4</v>
      </c>
      <c r="K47" s="6">
        <v>9.6100000000000005E-4</v>
      </c>
      <c r="L47" s="7">
        <v>98594.3</v>
      </c>
      <c r="M47" s="7">
        <v>94.7</v>
      </c>
      <c r="N47" s="8">
        <v>43.9</v>
      </c>
      <c r="O47" s="7">
        <f t="shared" si="2"/>
        <v>83.9</v>
      </c>
    </row>
    <row r="48" spans="1:15">
      <c r="A48" s="5">
        <v>41</v>
      </c>
      <c r="B48" s="6">
        <v>1.81E-3</v>
      </c>
      <c r="C48" s="6">
        <v>1.8079999999999999E-3</v>
      </c>
      <c r="D48" s="7">
        <v>97402.7</v>
      </c>
      <c r="E48" s="7">
        <v>176.1</v>
      </c>
      <c r="F48" s="8">
        <v>39.58</v>
      </c>
      <c r="G48" s="7">
        <f t="shared" si="1"/>
        <v>80.58</v>
      </c>
      <c r="H48" s="9"/>
      <c r="I48" s="5">
        <v>41</v>
      </c>
      <c r="J48" s="6">
        <v>1.065E-3</v>
      </c>
      <c r="K48" s="6">
        <v>1.065E-3</v>
      </c>
      <c r="L48" s="7">
        <v>98499.6</v>
      </c>
      <c r="M48" s="7">
        <v>104.9</v>
      </c>
      <c r="N48" s="8">
        <v>42.94</v>
      </c>
      <c r="O48" s="7">
        <f t="shared" si="2"/>
        <v>83.94</v>
      </c>
    </row>
    <row r="49" spans="1:15">
      <c r="A49" s="5">
        <v>42</v>
      </c>
      <c r="B49" s="6">
        <v>1.892E-3</v>
      </c>
      <c r="C49" s="6">
        <v>1.89E-3</v>
      </c>
      <c r="D49" s="7">
        <v>97226.6</v>
      </c>
      <c r="E49" s="7">
        <v>183.8</v>
      </c>
      <c r="F49" s="8">
        <v>38.65</v>
      </c>
      <c r="G49" s="7">
        <f t="shared" si="1"/>
        <v>80.650000000000006</v>
      </c>
      <c r="H49" s="9"/>
      <c r="I49" s="5">
        <v>42</v>
      </c>
      <c r="J49" s="6">
        <v>1.1839999999999999E-3</v>
      </c>
      <c r="K49" s="6">
        <v>1.1839999999999999E-3</v>
      </c>
      <c r="L49" s="7">
        <v>98394.7</v>
      </c>
      <c r="M49" s="7">
        <v>116.5</v>
      </c>
      <c r="N49" s="8">
        <v>41.99</v>
      </c>
      <c r="O49" s="7">
        <f t="shared" si="2"/>
        <v>83.990000000000009</v>
      </c>
    </row>
    <row r="50" spans="1:15">
      <c r="A50" s="5">
        <v>43</v>
      </c>
      <c r="B50" s="6">
        <v>2.0760000000000002E-3</v>
      </c>
      <c r="C50" s="6">
        <v>2.0739999999999999E-3</v>
      </c>
      <c r="D50" s="7">
        <v>97042.8</v>
      </c>
      <c r="E50" s="7">
        <v>201.3</v>
      </c>
      <c r="F50" s="8">
        <v>37.72</v>
      </c>
      <c r="G50" s="7">
        <f t="shared" si="1"/>
        <v>80.72</v>
      </c>
      <c r="H50" s="9"/>
      <c r="I50" s="5">
        <v>43</v>
      </c>
      <c r="J50" s="6">
        <v>1.209E-3</v>
      </c>
      <c r="K50" s="6">
        <v>1.2080000000000001E-3</v>
      </c>
      <c r="L50" s="7">
        <v>98278.2</v>
      </c>
      <c r="M50" s="7">
        <v>118.7</v>
      </c>
      <c r="N50" s="8">
        <v>41.04</v>
      </c>
      <c r="O50" s="7">
        <f t="shared" si="2"/>
        <v>84.039999999999992</v>
      </c>
    </row>
    <row r="51" spans="1:15">
      <c r="A51" s="5">
        <v>44</v>
      </c>
      <c r="B51" s="6">
        <v>2.166E-3</v>
      </c>
      <c r="C51" s="6">
        <v>2.1640000000000001E-3</v>
      </c>
      <c r="D51" s="7">
        <v>96841.5</v>
      </c>
      <c r="E51" s="7">
        <v>209.5</v>
      </c>
      <c r="F51" s="8">
        <v>36.799999999999997</v>
      </c>
      <c r="G51" s="7">
        <f t="shared" si="1"/>
        <v>80.8</v>
      </c>
      <c r="H51" s="9"/>
      <c r="I51" s="5">
        <v>44</v>
      </c>
      <c r="J51" s="6">
        <v>1.3669999999999999E-3</v>
      </c>
      <c r="K51" s="6">
        <v>1.366E-3</v>
      </c>
      <c r="L51" s="7">
        <v>98159.5</v>
      </c>
      <c r="M51" s="7">
        <v>134.1</v>
      </c>
      <c r="N51" s="8">
        <v>40.090000000000003</v>
      </c>
      <c r="O51" s="7">
        <f t="shared" si="2"/>
        <v>84.09</v>
      </c>
    </row>
    <row r="52" spans="1:15">
      <c r="A52" s="5">
        <v>45</v>
      </c>
      <c r="B52" s="6">
        <v>2.4359999999999998E-3</v>
      </c>
      <c r="C52" s="6">
        <v>2.4329999999999998E-3</v>
      </c>
      <c r="D52" s="7">
        <v>96632</v>
      </c>
      <c r="E52" s="7">
        <v>235.1</v>
      </c>
      <c r="F52" s="8">
        <v>35.880000000000003</v>
      </c>
      <c r="G52" s="7">
        <f t="shared" si="1"/>
        <v>80.88</v>
      </c>
      <c r="H52" s="9"/>
      <c r="I52" s="5">
        <v>45</v>
      </c>
      <c r="J52" s="6">
        <v>1.3860000000000001E-3</v>
      </c>
      <c r="K52" s="6">
        <v>1.3849999999999999E-3</v>
      </c>
      <c r="L52" s="7">
        <v>98025.5</v>
      </c>
      <c r="M52" s="7">
        <v>135.80000000000001</v>
      </c>
      <c r="N52" s="8">
        <v>39.14</v>
      </c>
      <c r="O52" s="7">
        <f t="shared" si="2"/>
        <v>84.14</v>
      </c>
    </row>
    <row r="53" spans="1:15">
      <c r="A53" s="5">
        <v>46</v>
      </c>
      <c r="B53" s="6">
        <v>2.6180000000000001E-3</v>
      </c>
      <c r="C53" s="6">
        <v>2.6150000000000001E-3</v>
      </c>
      <c r="D53" s="7">
        <v>96396.9</v>
      </c>
      <c r="E53" s="7">
        <v>252.1</v>
      </c>
      <c r="F53" s="8">
        <v>34.96</v>
      </c>
      <c r="G53" s="7">
        <f t="shared" si="1"/>
        <v>80.960000000000008</v>
      </c>
      <c r="H53" s="9"/>
      <c r="I53" s="5">
        <v>46</v>
      </c>
      <c r="J53" s="6">
        <v>1.554E-3</v>
      </c>
      <c r="K53" s="6">
        <v>1.5529999999999999E-3</v>
      </c>
      <c r="L53" s="7">
        <v>97889.7</v>
      </c>
      <c r="M53" s="7">
        <v>152</v>
      </c>
      <c r="N53" s="8">
        <v>38.19</v>
      </c>
      <c r="O53" s="7">
        <f t="shared" si="2"/>
        <v>84.19</v>
      </c>
    </row>
    <row r="54" spans="1:15">
      <c r="A54" s="5">
        <v>47</v>
      </c>
      <c r="B54" s="6">
        <v>2.843E-3</v>
      </c>
      <c r="C54" s="6">
        <v>2.8389999999999999E-3</v>
      </c>
      <c r="D54" s="7">
        <v>96144.8</v>
      </c>
      <c r="E54" s="7">
        <v>273</v>
      </c>
      <c r="F54" s="8">
        <v>34.049999999999997</v>
      </c>
      <c r="G54" s="7">
        <f t="shared" si="1"/>
        <v>81.05</v>
      </c>
      <c r="H54" s="9"/>
      <c r="I54" s="5">
        <v>47</v>
      </c>
      <c r="J54" s="6">
        <v>1.7780000000000001E-3</v>
      </c>
      <c r="K54" s="6">
        <v>1.7769999999999999E-3</v>
      </c>
      <c r="L54" s="7">
        <v>97737.600000000006</v>
      </c>
      <c r="M54" s="7">
        <v>173.7</v>
      </c>
      <c r="N54" s="8">
        <v>37.25</v>
      </c>
      <c r="O54" s="7">
        <f t="shared" si="2"/>
        <v>84.25</v>
      </c>
    </row>
    <row r="55" spans="1:15">
      <c r="A55" s="5">
        <v>48</v>
      </c>
      <c r="B55" s="6">
        <v>3.0620000000000001E-3</v>
      </c>
      <c r="C55" s="6">
        <v>3.0569999999999998E-3</v>
      </c>
      <c r="D55" s="7">
        <v>95871.9</v>
      </c>
      <c r="E55" s="7">
        <v>293.10000000000002</v>
      </c>
      <c r="F55" s="8">
        <v>33.15</v>
      </c>
      <c r="G55" s="7">
        <f t="shared" si="1"/>
        <v>81.150000000000006</v>
      </c>
      <c r="H55" s="9"/>
      <c r="I55" s="5">
        <v>48</v>
      </c>
      <c r="J55" s="6">
        <v>1.913E-3</v>
      </c>
      <c r="K55" s="6">
        <v>1.9109999999999999E-3</v>
      </c>
      <c r="L55" s="7">
        <v>97564</v>
      </c>
      <c r="M55" s="7">
        <v>186.4</v>
      </c>
      <c r="N55" s="8">
        <v>36.32</v>
      </c>
      <c r="O55" s="7">
        <f t="shared" si="2"/>
        <v>84.32</v>
      </c>
    </row>
    <row r="56" spans="1:15">
      <c r="A56" s="5">
        <v>49</v>
      </c>
      <c r="B56" s="6">
        <v>3.3930000000000002E-3</v>
      </c>
      <c r="C56" s="6">
        <v>3.3869999999999998E-3</v>
      </c>
      <c r="D56" s="7">
        <v>95578.8</v>
      </c>
      <c r="E56" s="7">
        <v>323.8</v>
      </c>
      <c r="F56" s="8">
        <v>32.25</v>
      </c>
      <c r="G56" s="7">
        <f t="shared" si="1"/>
        <v>81.25</v>
      </c>
      <c r="H56" s="9"/>
      <c r="I56" s="5">
        <v>49</v>
      </c>
      <c r="J56" s="6">
        <v>2.1080000000000001E-3</v>
      </c>
      <c r="K56" s="6">
        <v>2.1059999999999998E-3</v>
      </c>
      <c r="L56" s="7">
        <v>97377.600000000006</v>
      </c>
      <c r="M56" s="7">
        <v>205.1</v>
      </c>
      <c r="N56" s="8">
        <v>35.39</v>
      </c>
      <c r="O56" s="7">
        <f t="shared" si="2"/>
        <v>84.39</v>
      </c>
    </row>
    <row r="57" spans="1:15">
      <c r="A57" s="5">
        <v>50</v>
      </c>
      <c r="B57" s="6">
        <v>3.718E-3</v>
      </c>
      <c r="C57" s="6">
        <v>3.7109999999999999E-3</v>
      </c>
      <c r="D57" s="7">
        <v>95255</v>
      </c>
      <c r="E57" s="7">
        <v>353.5</v>
      </c>
      <c r="F57" s="8">
        <v>31.36</v>
      </c>
      <c r="G57" s="7">
        <f t="shared" si="1"/>
        <v>81.36</v>
      </c>
      <c r="H57" s="9"/>
      <c r="I57" s="5">
        <v>50</v>
      </c>
      <c r="J57" s="6">
        <v>2.3670000000000002E-3</v>
      </c>
      <c r="K57" s="6">
        <v>2.3640000000000002E-3</v>
      </c>
      <c r="L57" s="7">
        <v>97172.5</v>
      </c>
      <c r="M57" s="7">
        <v>229.7</v>
      </c>
      <c r="N57" s="8">
        <v>34.46</v>
      </c>
      <c r="O57" s="7">
        <f t="shared" si="2"/>
        <v>84.460000000000008</v>
      </c>
    </row>
    <row r="58" spans="1:15">
      <c r="A58" s="5">
        <v>51</v>
      </c>
      <c r="B58" s="6">
        <v>4.019E-3</v>
      </c>
      <c r="C58" s="6">
        <v>4.0109999999999998E-3</v>
      </c>
      <c r="D58" s="7">
        <v>94901.5</v>
      </c>
      <c r="E58" s="7">
        <v>380.6</v>
      </c>
      <c r="F58" s="8">
        <v>30.47</v>
      </c>
      <c r="G58" s="7">
        <f t="shared" si="1"/>
        <v>81.47</v>
      </c>
      <c r="H58" s="9"/>
      <c r="I58" s="5">
        <v>51</v>
      </c>
      <c r="J58" s="6">
        <v>2.5409999999999999E-3</v>
      </c>
      <c r="K58" s="6">
        <v>2.5370000000000002E-3</v>
      </c>
      <c r="L58" s="7">
        <v>96942.8</v>
      </c>
      <c r="M58" s="7">
        <v>246</v>
      </c>
      <c r="N58" s="8">
        <v>33.54</v>
      </c>
      <c r="O58" s="7">
        <f t="shared" si="2"/>
        <v>84.539999999999992</v>
      </c>
    </row>
    <row r="59" spans="1:15">
      <c r="A59" s="5">
        <v>52</v>
      </c>
      <c r="B59" s="6">
        <v>4.2880000000000001E-3</v>
      </c>
      <c r="C59" s="6">
        <v>4.2779999999999997E-3</v>
      </c>
      <c r="D59" s="7">
        <v>94520.9</v>
      </c>
      <c r="E59" s="7">
        <v>404.4</v>
      </c>
      <c r="F59" s="8">
        <v>29.59</v>
      </c>
      <c r="G59" s="7">
        <f t="shared" si="1"/>
        <v>81.59</v>
      </c>
      <c r="H59" s="9"/>
      <c r="I59" s="5">
        <v>52</v>
      </c>
      <c r="J59" s="6">
        <v>2.6410000000000001E-3</v>
      </c>
      <c r="K59" s="6">
        <v>2.637E-3</v>
      </c>
      <c r="L59" s="7">
        <v>96696.8</v>
      </c>
      <c r="M59" s="7">
        <v>255</v>
      </c>
      <c r="N59" s="8">
        <v>32.619999999999997</v>
      </c>
      <c r="O59" s="7">
        <f t="shared" si="2"/>
        <v>84.62</v>
      </c>
    </row>
    <row r="60" spans="1:15">
      <c r="A60" s="5">
        <v>53</v>
      </c>
      <c r="B60" s="6">
        <v>4.5620000000000001E-3</v>
      </c>
      <c r="C60" s="6">
        <v>4.5519999999999996E-3</v>
      </c>
      <c r="D60" s="7">
        <v>94116.5</v>
      </c>
      <c r="E60" s="7">
        <v>428.4</v>
      </c>
      <c r="F60" s="8">
        <v>28.72</v>
      </c>
      <c r="G60" s="7">
        <f t="shared" si="1"/>
        <v>81.72</v>
      </c>
      <c r="H60" s="9"/>
      <c r="I60" s="5">
        <v>53</v>
      </c>
      <c r="J60" s="6">
        <v>2.8370000000000001E-3</v>
      </c>
      <c r="K60" s="6">
        <v>2.833E-3</v>
      </c>
      <c r="L60" s="7">
        <v>96441.8</v>
      </c>
      <c r="M60" s="7">
        <v>273.2</v>
      </c>
      <c r="N60" s="8">
        <v>31.71</v>
      </c>
      <c r="O60" s="7">
        <f t="shared" si="2"/>
        <v>84.710000000000008</v>
      </c>
    </row>
    <row r="61" spans="1:15">
      <c r="A61" s="5">
        <v>54</v>
      </c>
      <c r="B61" s="6">
        <v>4.9399999999999999E-3</v>
      </c>
      <c r="C61" s="6">
        <v>4.9280000000000001E-3</v>
      </c>
      <c r="D61" s="7">
        <v>93688.1</v>
      </c>
      <c r="E61" s="7">
        <v>461.7</v>
      </c>
      <c r="F61" s="8">
        <v>27.85</v>
      </c>
      <c r="G61" s="7">
        <f t="shared" si="1"/>
        <v>81.849999999999994</v>
      </c>
      <c r="H61" s="9"/>
      <c r="I61" s="5">
        <v>54</v>
      </c>
      <c r="J61" s="6">
        <v>3.1129999999999999E-3</v>
      </c>
      <c r="K61" s="6">
        <v>3.1080000000000001E-3</v>
      </c>
      <c r="L61" s="7">
        <v>96168.5</v>
      </c>
      <c r="M61" s="7">
        <v>298.89999999999998</v>
      </c>
      <c r="N61" s="8">
        <v>30.8</v>
      </c>
      <c r="O61" s="7">
        <f t="shared" si="2"/>
        <v>84.8</v>
      </c>
    </row>
    <row r="62" spans="1:15">
      <c r="A62" s="5">
        <v>55</v>
      </c>
      <c r="B62" s="6">
        <v>5.3340000000000002E-3</v>
      </c>
      <c r="C62" s="6">
        <v>5.3200000000000001E-3</v>
      </c>
      <c r="D62" s="7">
        <v>93226.4</v>
      </c>
      <c r="E62" s="7">
        <v>496</v>
      </c>
      <c r="F62" s="8">
        <v>26.98</v>
      </c>
      <c r="G62" s="7">
        <f t="shared" si="1"/>
        <v>81.98</v>
      </c>
      <c r="H62" s="9"/>
      <c r="I62" s="5">
        <v>55</v>
      </c>
      <c r="J62" s="6">
        <v>3.3769999999999998E-3</v>
      </c>
      <c r="K62" s="6">
        <v>3.3709999999999999E-3</v>
      </c>
      <c r="L62" s="7">
        <v>95869.6</v>
      </c>
      <c r="M62" s="7">
        <v>323.2</v>
      </c>
      <c r="N62" s="8">
        <v>29.89</v>
      </c>
      <c r="O62" s="7">
        <f t="shared" si="2"/>
        <v>84.89</v>
      </c>
    </row>
    <row r="63" spans="1:15">
      <c r="A63" s="5">
        <v>56</v>
      </c>
      <c r="B63" s="6">
        <v>5.757E-3</v>
      </c>
      <c r="C63" s="6">
        <v>5.7400000000000003E-3</v>
      </c>
      <c r="D63" s="7">
        <v>92730.5</v>
      </c>
      <c r="E63" s="7">
        <v>532.29999999999995</v>
      </c>
      <c r="F63" s="8">
        <v>26.12</v>
      </c>
      <c r="G63" s="7">
        <f t="shared" si="1"/>
        <v>82.12</v>
      </c>
      <c r="H63" s="9"/>
      <c r="I63" s="5">
        <v>56</v>
      </c>
      <c r="J63" s="6">
        <v>3.7160000000000001E-3</v>
      </c>
      <c r="K63" s="6">
        <v>3.7090000000000001E-3</v>
      </c>
      <c r="L63" s="7">
        <v>95546.4</v>
      </c>
      <c r="M63" s="7">
        <v>354.4</v>
      </c>
      <c r="N63" s="8">
        <v>28.99</v>
      </c>
      <c r="O63" s="7">
        <f t="shared" si="2"/>
        <v>84.99</v>
      </c>
    </row>
    <row r="64" spans="1:15">
      <c r="A64" s="5">
        <v>57</v>
      </c>
      <c r="B64" s="6">
        <v>6.2729999999999999E-3</v>
      </c>
      <c r="C64" s="6">
        <v>6.2529999999999999E-3</v>
      </c>
      <c r="D64" s="7">
        <v>92198.2</v>
      </c>
      <c r="E64" s="7">
        <v>576.6</v>
      </c>
      <c r="F64" s="8">
        <v>25.27</v>
      </c>
      <c r="G64" s="7">
        <f t="shared" si="1"/>
        <v>82.27</v>
      </c>
      <c r="H64" s="9"/>
      <c r="I64" s="5">
        <v>57</v>
      </c>
      <c r="J64" s="6">
        <v>4.0749999999999996E-3</v>
      </c>
      <c r="K64" s="6">
        <v>4.0670000000000003E-3</v>
      </c>
      <c r="L64" s="7">
        <v>95192.1</v>
      </c>
      <c r="M64" s="7">
        <v>387.2</v>
      </c>
      <c r="N64" s="8">
        <v>28.1</v>
      </c>
      <c r="O64" s="7">
        <f t="shared" si="2"/>
        <v>85.1</v>
      </c>
    </row>
    <row r="65" spans="1:15">
      <c r="A65" s="5">
        <v>58</v>
      </c>
      <c r="B65" s="6">
        <v>6.7499999999999999E-3</v>
      </c>
      <c r="C65" s="6">
        <v>6.7279999999999996E-3</v>
      </c>
      <c r="D65" s="7">
        <v>91621.6</v>
      </c>
      <c r="E65" s="7">
        <v>616.4</v>
      </c>
      <c r="F65" s="8">
        <v>24.43</v>
      </c>
      <c r="G65" s="7">
        <f t="shared" si="1"/>
        <v>82.43</v>
      </c>
      <c r="H65" s="9"/>
      <c r="I65" s="5">
        <v>58</v>
      </c>
      <c r="J65" s="6">
        <v>4.3179999999999998E-3</v>
      </c>
      <c r="K65" s="6">
        <v>4.3080000000000002E-3</v>
      </c>
      <c r="L65" s="7">
        <v>94804.9</v>
      </c>
      <c r="M65" s="7">
        <v>408.5</v>
      </c>
      <c r="N65" s="8">
        <v>27.21</v>
      </c>
      <c r="O65" s="7">
        <f t="shared" si="2"/>
        <v>85.210000000000008</v>
      </c>
    </row>
    <row r="66" spans="1:15">
      <c r="A66" s="5">
        <v>59</v>
      </c>
      <c r="B66" s="6">
        <v>7.2620000000000002E-3</v>
      </c>
      <c r="C66" s="6">
        <v>7.2360000000000002E-3</v>
      </c>
      <c r="D66" s="7">
        <v>91005.2</v>
      </c>
      <c r="E66" s="7">
        <v>658.5</v>
      </c>
      <c r="F66" s="8">
        <v>23.59</v>
      </c>
      <c r="G66" s="7">
        <f t="shared" si="1"/>
        <v>82.59</v>
      </c>
      <c r="H66" s="9"/>
      <c r="I66" s="5">
        <v>59</v>
      </c>
      <c r="J66" s="6">
        <v>4.6369999999999996E-3</v>
      </c>
      <c r="K66" s="6">
        <v>4.6259999999999999E-3</v>
      </c>
      <c r="L66" s="7">
        <v>94396.5</v>
      </c>
      <c r="M66" s="7">
        <v>436.7</v>
      </c>
      <c r="N66" s="8">
        <v>26.33</v>
      </c>
      <c r="O66" s="7">
        <f t="shared" si="2"/>
        <v>85.33</v>
      </c>
    </row>
    <row r="67" spans="1:15">
      <c r="A67" s="5">
        <v>60</v>
      </c>
      <c r="B67" s="6">
        <v>7.7910000000000002E-3</v>
      </c>
      <c r="C67" s="6">
        <v>7.7609999999999997E-3</v>
      </c>
      <c r="D67" s="7">
        <v>90346.7</v>
      </c>
      <c r="E67" s="7">
        <v>701.2</v>
      </c>
      <c r="F67" s="8">
        <v>22.76</v>
      </c>
      <c r="G67" s="7">
        <f t="shared" si="1"/>
        <v>82.76</v>
      </c>
      <c r="H67" s="9"/>
      <c r="I67" s="5">
        <v>60</v>
      </c>
      <c r="J67" s="6">
        <v>5.0309999999999999E-3</v>
      </c>
      <c r="K67" s="6">
        <v>5.019E-3</v>
      </c>
      <c r="L67" s="7">
        <v>93959.8</v>
      </c>
      <c r="M67" s="7">
        <v>471.6</v>
      </c>
      <c r="N67" s="8">
        <v>25.45</v>
      </c>
      <c r="O67" s="7">
        <f t="shared" si="2"/>
        <v>85.45</v>
      </c>
    </row>
    <row r="68" spans="1:15">
      <c r="A68" s="5">
        <v>61</v>
      </c>
      <c r="B68" s="6">
        <v>8.5929999999999999E-3</v>
      </c>
      <c r="C68" s="6">
        <v>8.5559999999999994E-3</v>
      </c>
      <c r="D68" s="7">
        <v>89645.5</v>
      </c>
      <c r="E68" s="7">
        <v>767</v>
      </c>
      <c r="F68" s="8">
        <v>21.93</v>
      </c>
      <c r="G68" s="7">
        <f t="shared" si="1"/>
        <v>82.93</v>
      </c>
      <c r="H68" s="9"/>
      <c r="I68" s="5">
        <v>61</v>
      </c>
      <c r="J68" s="6">
        <v>5.4479999999999997E-3</v>
      </c>
      <c r="K68" s="6">
        <v>5.4339999999999996E-3</v>
      </c>
      <c r="L68" s="7">
        <v>93488.2</v>
      </c>
      <c r="M68" s="7">
        <v>508</v>
      </c>
      <c r="N68" s="8">
        <v>24.57</v>
      </c>
      <c r="O68" s="7">
        <f t="shared" si="2"/>
        <v>85.57</v>
      </c>
    </row>
    <row r="69" spans="1:15">
      <c r="A69" s="5">
        <v>62</v>
      </c>
      <c r="B69" s="6">
        <v>9.3349999999999995E-3</v>
      </c>
      <c r="C69" s="6">
        <v>9.2919999999999999E-3</v>
      </c>
      <c r="D69" s="7">
        <v>88878.5</v>
      </c>
      <c r="E69" s="7">
        <v>825.9</v>
      </c>
      <c r="F69" s="8">
        <v>21.12</v>
      </c>
      <c r="G69" s="7">
        <f t="shared" si="1"/>
        <v>83.12</v>
      </c>
      <c r="H69" s="9"/>
      <c r="I69" s="5">
        <v>62</v>
      </c>
      <c r="J69" s="6">
        <v>6.0879999999999997E-3</v>
      </c>
      <c r="K69" s="6">
        <v>6.0689999999999997E-3</v>
      </c>
      <c r="L69" s="7">
        <v>92980.3</v>
      </c>
      <c r="M69" s="7">
        <v>564.29999999999995</v>
      </c>
      <c r="N69" s="8">
        <v>23.7</v>
      </c>
      <c r="O69" s="7">
        <f t="shared" si="2"/>
        <v>85.7</v>
      </c>
    </row>
    <row r="70" spans="1:15">
      <c r="A70" s="5">
        <v>63</v>
      </c>
      <c r="B70" s="6">
        <v>1.0083E-2</v>
      </c>
      <c r="C70" s="6">
        <v>1.0033E-2</v>
      </c>
      <c r="D70" s="7">
        <v>88052.6</v>
      </c>
      <c r="E70" s="7">
        <v>883.4</v>
      </c>
      <c r="F70" s="8">
        <v>20.309999999999999</v>
      </c>
      <c r="G70" s="7">
        <f t="shared" si="1"/>
        <v>83.31</v>
      </c>
      <c r="H70" s="9"/>
      <c r="I70" s="5">
        <v>63</v>
      </c>
      <c r="J70" s="6">
        <v>6.731E-3</v>
      </c>
      <c r="K70" s="6">
        <v>6.7080000000000004E-3</v>
      </c>
      <c r="L70" s="7">
        <v>92415.9</v>
      </c>
      <c r="M70" s="7">
        <v>619.9</v>
      </c>
      <c r="N70" s="8">
        <v>22.85</v>
      </c>
      <c r="O70" s="7">
        <f t="shared" si="2"/>
        <v>85.85</v>
      </c>
    </row>
    <row r="71" spans="1:15">
      <c r="A71" s="5">
        <v>64</v>
      </c>
      <c r="B71" s="6">
        <v>1.1233999999999999E-2</v>
      </c>
      <c r="C71" s="6">
        <v>1.1172E-2</v>
      </c>
      <c r="D71" s="7">
        <v>87169.2</v>
      </c>
      <c r="E71" s="7">
        <v>973.8</v>
      </c>
      <c r="F71" s="8">
        <v>19.510000000000002</v>
      </c>
      <c r="G71" s="7">
        <f t="shared" si="1"/>
        <v>83.51</v>
      </c>
      <c r="H71" s="9"/>
      <c r="I71" s="5">
        <v>64</v>
      </c>
      <c r="J71" s="6">
        <v>7.3489999999999996E-3</v>
      </c>
      <c r="K71" s="6">
        <v>7.3220000000000004E-3</v>
      </c>
      <c r="L71" s="7">
        <v>91796</v>
      </c>
      <c r="M71" s="7">
        <v>672.2</v>
      </c>
      <c r="N71" s="8">
        <v>22</v>
      </c>
      <c r="O71" s="7">
        <f t="shared" ref="O71:O102" si="3">I71+N71</f>
        <v>86</v>
      </c>
    </row>
    <row r="72" spans="1:15">
      <c r="A72" s="5">
        <v>65</v>
      </c>
      <c r="B72" s="6">
        <v>1.2048E-2</v>
      </c>
      <c r="C72" s="6">
        <v>1.1976000000000001E-2</v>
      </c>
      <c r="D72" s="7">
        <v>86195.4</v>
      </c>
      <c r="E72" s="7">
        <v>1032.2</v>
      </c>
      <c r="F72" s="8">
        <v>18.73</v>
      </c>
      <c r="G72" s="7">
        <f t="shared" ref="G72:G107" si="4">A72+F72</f>
        <v>83.73</v>
      </c>
      <c r="H72" s="9"/>
      <c r="I72" s="5">
        <v>65</v>
      </c>
      <c r="J72" s="6">
        <v>7.9749999999999995E-3</v>
      </c>
      <c r="K72" s="6">
        <v>7.9430000000000004E-3</v>
      </c>
      <c r="L72" s="7">
        <v>91123.8</v>
      </c>
      <c r="M72" s="7">
        <v>723.8</v>
      </c>
      <c r="N72" s="8">
        <v>21.16</v>
      </c>
      <c r="O72" s="7">
        <f t="shared" si="3"/>
        <v>86.16</v>
      </c>
    </row>
    <row r="73" spans="1:15">
      <c r="A73" s="5">
        <v>66</v>
      </c>
      <c r="B73" s="6">
        <v>1.3495E-2</v>
      </c>
      <c r="C73" s="6">
        <v>1.3403999999999999E-2</v>
      </c>
      <c r="D73" s="7">
        <v>85163.199999999997</v>
      </c>
      <c r="E73" s="7">
        <v>1141.5</v>
      </c>
      <c r="F73" s="8">
        <v>17.95</v>
      </c>
      <c r="G73" s="7">
        <f t="shared" si="4"/>
        <v>83.95</v>
      </c>
      <c r="H73" s="9"/>
      <c r="I73" s="5">
        <v>66</v>
      </c>
      <c r="J73" s="6">
        <v>8.992E-3</v>
      </c>
      <c r="K73" s="6">
        <v>8.9519999999999999E-3</v>
      </c>
      <c r="L73" s="7">
        <v>90400</v>
      </c>
      <c r="M73" s="7">
        <v>809.3</v>
      </c>
      <c r="N73" s="8">
        <v>20.32</v>
      </c>
      <c r="O73" s="7">
        <f t="shared" si="3"/>
        <v>86.32</v>
      </c>
    </row>
    <row r="74" spans="1:15">
      <c r="A74" s="5">
        <v>67</v>
      </c>
      <c r="B74" s="6">
        <v>1.4905E-2</v>
      </c>
      <c r="C74" s="6">
        <v>1.4795000000000001E-2</v>
      </c>
      <c r="D74" s="7">
        <v>84021.6</v>
      </c>
      <c r="E74" s="7">
        <v>1243.0999999999999</v>
      </c>
      <c r="F74" s="8">
        <v>17.18</v>
      </c>
      <c r="G74" s="7">
        <f t="shared" si="4"/>
        <v>84.18</v>
      </c>
      <c r="H74" s="9"/>
      <c r="I74" s="5">
        <v>67</v>
      </c>
      <c r="J74" s="6">
        <v>9.92E-3</v>
      </c>
      <c r="K74" s="6">
        <v>9.8709999999999996E-3</v>
      </c>
      <c r="L74" s="7">
        <v>89590.7</v>
      </c>
      <c r="M74" s="7">
        <v>884.4</v>
      </c>
      <c r="N74" s="8">
        <v>19.5</v>
      </c>
      <c r="O74" s="7">
        <f t="shared" si="3"/>
        <v>86.5</v>
      </c>
    </row>
    <row r="75" spans="1:15">
      <c r="A75" s="5">
        <v>68</v>
      </c>
      <c r="B75" s="6">
        <v>1.6413000000000001E-2</v>
      </c>
      <c r="C75" s="6">
        <v>1.6279999999999999E-2</v>
      </c>
      <c r="D75" s="7">
        <v>82778.5</v>
      </c>
      <c r="E75" s="7">
        <v>1347.6</v>
      </c>
      <c r="F75" s="8">
        <v>16.43</v>
      </c>
      <c r="G75" s="7">
        <f t="shared" si="4"/>
        <v>84.43</v>
      </c>
      <c r="H75" s="9"/>
      <c r="I75" s="5">
        <v>68</v>
      </c>
      <c r="J75" s="6">
        <v>1.0834999999999999E-2</v>
      </c>
      <c r="K75" s="6">
        <v>1.0777E-2</v>
      </c>
      <c r="L75" s="7">
        <v>88706.4</v>
      </c>
      <c r="M75" s="7">
        <v>955.9</v>
      </c>
      <c r="N75" s="8">
        <v>18.690000000000001</v>
      </c>
      <c r="O75" s="7">
        <f t="shared" si="3"/>
        <v>86.69</v>
      </c>
    </row>
    <row r="76" spans="1:15">
      <c r="A76" s="5">
        <v>69</v>
      </c>
      <c r="B76" s="6">
        <v>1.7752E-2</v>
      </c>
      <c r="C76" s="6">
        <v>1.7595E-2</v>
      </c>
      <c r="D76" s="7">
        <v>81430.899999999994</v>
      </c>
      <c r="E76" s="7">
        <v>1432.8</v>
      </c>
      <c r="F76" s="8">
        <v>15.7</v>
      </c>
      <c r="G76" s="7">
        <f t="shared" si="4"/>
        <v>84.7</v>
      </c>
      <c r="H76" s="9"/>
      <c r="I76" s="5">
        <v>69</v>
      </c>
      <c r="J76" s="6">
        <v>1.1728000000000001E-2</v>
      </c>
      <c r="K76" s="6">
        <v>1.166E-2</v>
      </c>
      <c r="L76" s="7">
        <v>87750.399999999994</v>
      </c>
      <c r="M76" s="7">
        <v>1023.1</v>
      </c>
      <c r="N76" s="8">
        <v>17.89</v>
      </c>
      <c r="O76" s="7">
        <f t="shared" si="3"/>
        <v>86.89</v>
      </c>
    </row>
    <row r="77" spans="1:15">
      <c r="A77" s="5">
        <v>70</v>
      </c>
      <c r="B77" s="6">
        <v>1.9719E-2</v>
      </c>
      <c r="C77" s="6">
        <v>1.9526999999999999E-2</v>
      </c>
      <c r="D77" s="7">
        <v>79998.100000000006</v>
      </c>
      <c r="E77" s="7">
        <v>1562.1</v>
      </c>
      <c r="F77" s="8">
        <v>14.97</v>
      </c>
      <c r="G77" s="7">
        <f t="shared" si="4"/>
        <v>84.97</v>
      </c>
      <c r="H77" s="9"/>
      <c r="I77" s="5">
        <v>70</v>
      </c>
      <c r="J77" s="6">
        <v>1.2796E-2</v>
      </c>
      <c r="K77" s="6">
        <v>1.2715000000000001E-2</v>
      </c>
      <c r="L77" s="7">
        <v>86727.3</v>
      </c>
      <c r="M77" s="7">
        <v>1102.7</v>
      </c>
      <c r="N77" s="8">
        <v>17.09</v>
      </c>
      <c r="O77" s="7">
        <f t="shared" si="3"/>
        <v>87.09</v>
      </c>
    </row>
    <row r="78" spans="1:15">
      <c r="A78" s="5">
        <v>71</v>
      </c>
      <c r="B78" s="6">
        <v>2.1739999999999999E-2</v>
      </c>
      <c r="C78" s="6">
        <v>2.1506000000000001E-2</v>
      </c>
      <c r="D78" s="7">
        <v>78436</v>
      </c>
      <c r="E78" s="7">
        <v>1686.9</v>
      </c>
      <c r="F78" s="8">
        <v>14.26</v>
      </c>
      <c r="G78" s="7">
        <f t="shared" si="4"/>
        <v>85.26</v>
      </c>
      <c r="H78" s="9"/>
      <c r="I78" s="5">
        <v>71</v>
      </c>
      <c r="J78" s="6">
        <v>1.393E-2</v>
      </c>
      <c r="K78" s="6">
        <v>1.3834000000000001E-2</v>
      </c>
      <c r="L78" s="7">
        <v>85624.6</v>
      </c>
      <c r="M78" s="7">
        <v>1184.5</v>
      </c>
      <c r="N78" s="8">
        <v>16.309999999999999</v>
      </c>
      <c r="O78" s="7">
        <f t="shared" si="3"/>
        <v>87.31</v>
      </c>
    </row>
    <row r="79" spans="1:15">
      <c r="A79" s="5">
        <v>72</v>
      </c>
      <c r="B79" s="6">
        <v>2.3896000000000001E-2</v>
      </c>
      <c r="C79" s="6">
        <v>2.3614E-2</v>
      </c>
      <c r="D79" s="7">
        <v>76749.100000000006</v>
      </c>
      <c r="E79" s="7">
        <v>1812.3</v>
      </c>
      <c r="F79" s="8">
        <v>13.56</v>
      </c>
      <c r="G79" s="7">
        <f t="shared" si="4"/>
        <v>85.56</v>
      </c>
      <c r="H79" s="9"/>
      <c r="I79" s="5">
        <v>72</v>
      </c>
      <c r="J79" s="6">
        <v>1.5625E-2</v>
      </c>
      <c r="K79" s="6">
        <v>1.5504E-2</v>
      </c>
      <c r="L79" s="7">
        <v>84440.1</v>
      </c>
      <c r="M79" s="7">
        <v>1309.2</v>
      </c>
      <c r="N79" s="8">
        <v>15.53</v>
      </c>
      <c r="O79" s="7">
        <f t="shared" si="3"/>
        <v>87.53</v>
      </c>
    </row>
    <row r="80" spans="1:15">
      <c r="A80" s="5">
        <v>73</v>
      </c>
      <c r="B80" s="6">
        <v>2.5801000000000001E-2</v>
      </c>
      <c r="C80" s="6">
        <v>2.5472999999999999E-2</v>
      </c>
      <c r="D80" s="7">
        <v>74936.800000000003</v>
      </c>
      <c r="E80" s="7">
        <v>1908.8</v>
      </c>
      <c r="F80" s="8">
        <v>12.88</v>
      </c>
      <c r="G80" s="7">
        <f t="shared" si="4"/>
        <v>85.88</v>
      </c>
      <c r="H80" s="9"/>
      <c r="I80" s="5">
        <v>73</v>
      </c>
      <c r="J80" s="6">
        <v>1.7191000000000001E-2</v>
      </c>
      <c r="K80" s="6">
        <v>1.7044E-2</v>
      </c>
      <c r="L80" s="7">
        <v>83130.899999999994</v>
      </c>
      <c r="M80" s="7">
        <v>1416.9</v>
      </c>
      <c r="N80" s="8">
        <v>14.76</v>
      </c>
      <c r="O80" s="7">
        <f t="shared" si="3"/>
        <v>87.76</v>
      </c>
    </row>
    <row r="81" spans="1:15">
      <c r="A81" s="5">
        <v>74</v>
      </c>
      <c r="B81" s="6">
        <v>2.818E-2</v>
      </c>
      <c r="C81" s="6">
        <v>2.7789000000000001E-2</v>
      </c>
      <c r="D81" s="7">
        <v>73028</v>
      </c>
      <c r="E81" s="7">
        <v>2029.3</v>
      </c>
      <c r="F81" s="8">
        <v>12.2</v>
      </c>
      <c r="G81" s="7">
        <f t="shared" si="4"/>
        <v>86.2</v>
      </c>
      <c r="H81" s="9"/>
      <c r="I81" s="5">
        <v>74</v>
      </c>
      <c r="J81" s="6">
        <v>1.8953000000000001E-2</v>
      </c>
      <c r="K81" s="6">
        <v>1.8775E-2</v>
      </c>
      <c r="L81" s="7">
        <v>81714</v>
      </c>
      <c r="M81" s="7">
        <v>1534.2</v>
      </c>
      <c r="N81" s="8">
        <v>14.01</v>
      </c>
      <c r="O81" s="7">
        <f t="shared" si="3"/>
        <v>88.01</v>
      </c>
    </row>
    <row r="82" spans="1:15">
      <c r="A82" s="5">
        <v>75</v>
      </c>
      <c r="B82" s="6">
        <v>3.0786000000000001E-2</v>
      </c>
      <c r="C82" s="6">
        <v>3.0318999999999999E-2</v>
      </c>
      <c r="D82" s="7">
        <v>70998.600000000006</v>
      </c>
      <c r="E82" s="7">
        <v>2152.6</v>
      </c>
      <c r="F82" s="8">
        <v>11.53</v>
      </c>
      <c r="G82" s="7">
        <f t="shared" si="4"/>
        <v>86.53</v>
      </c>
      <c r="H82" s="9"/>
      <c r="I82" s="5">
        <v>75</v>
      </c>
      <c r="J82" s="6">
        <v>2.1256000000000001E-2</v>
      </c>
      <c r="K82" s="6">
        <v>2.1031999999999999E-2</v>
      </c>
      <c r="L82" s="7">
        <v>80179.8</v>
      </c>
      <c r="M82" s="7">
        <v>1686.4</v>
      </c>
      <c r="N82" s="8">
        <v>13.27</v>
      </c>
      <c r="O82" s="7">
        <f t="shared" si="3"/>
        <v>88.27</v>
      </c>
    </row>
    <row r="83" spans="1:15">
      <c r="A83" s="5">
        <v>76</v>
      </c>
      <c r="B83" s="6">
        <v>3.4327999999999997E-2</v>
      </c>
      <c r="C83" s="6">
        <v>3.3748E-2</v>
      </c>
      <c r="D83" s="7">
        <v>68846</v>
      </c>
      <c r="E83" s="7">
        <v>2323.4</v>
      </c>
      <c r="F83" s="8">
        <v>10.88</v>
      </c>
      <c r="G83" s="7">
        <f t="shared" si="4"/>
        <v>86.88</v>
      </c>
      <c r="H83" s="9"/>
      <c r="I83" s="5">
        <v>76</v>
      </c>
      <c r="J83" s="6">
        <v>2.3498000000000002E-2</v>
      </c>
      <c r="K83" s="6">
        <v>2.3224999999999999E-2</v>
      </c>
      <c r="L83" s="7">
        <v>78493.399999999994</v>
      </c>
      <c r="M83" s="7">
        <v>1823</v>
      </c>
      <c r="N83" s="8">
        <v>12.54</v>
      </c>
      <c r="O83" s="7">
        <f t="shared" si="3"/>
        <v>88.539999999999992</v>
      </c>
    </row>
    <row r="84" spans="1:15">
      <c r="A84" s="5">
        <v>77</v>
      </c>
      <c r="B84" s="6">
        <v>3.7844000000000003E-2</v>
      </c>
      <c r="C84" s="6">
        <v>3.7142000000000001E-2</v>
      </c>
      <c r="D84" s="7">
        <v>66522.5</v>
      </c>
      <c r="E84" s="7">
        <v>2470.6999999999998</v>
      </c>
      <c r="F84" s="8">
        <v>10.24</v>
      </c>
      <c r="G84" s="7">
        <f t="shared" si="4"/>
        <v>87.24</v>
      </c>
      <c r="H84" s="9"/>
      <c r="I84" s="5">
        <v>77</v>
      </c>
      <c r="J84" s="6">
        <v>2.6508E-2</v>
      </c>
      <c r="K84" s="6">
        <v>2.6162000000000001E-2</v>
      </c>
      <c r="L84" s="7">
        <v>76670.399999999994</v>
      </c>
      <c r="M84" s="7">
        <v>2005.8</v>
      </c>
      <c r="N84" s="8">
        <v>11.83</v>
      </c>
      <c r="O84" s="7">
        <f t="shared" si="3"/>
        <v>88.83</v>
      </c>
    </row>
    <row r="85" spans="1:15">
      <c r="A85" s="5">
        <v>78</v>
      </c>
      <c r="B85" s="6">
        <v>4.3277999999999997E-2</v>
      </c>
      <c r="C85" s="6">
        <v>4.2361000000000003E-2</v>
      </c>
      <c r="D85" s="7">
        <v>64051.8</v>
      </c>
      <c r="E85" s="7">
        <v>2713.3</v>
      </c>
      <c r="F85" s="8">
        <v>9.6199999999999992</v>
      </c>
      <c r="G85" s="7">
        <f t="shared" si="4"/>
        <v>87.62</v>
      </c>
      <c r="H85" s="9"/>
      <c r="I85" s="5">
        <v>78</v>
      </c>
      <c r="J85" s="6">
        <v>3.0336999999999999E-2</v>
      </c>
      <c r="K85" s="6">
        <v>2.9884000000000001E-2</v>
      </c>
      <c r="L85" s="7">
        <v>74664.600000000006</v>
      </c>
      <c r="M85" s="7">
        <v>2231.1999999999998</v>
      </c>
      <c r="N85" s="8">
        <v>11.14</v>
      </c>
      <c r="O85" s="7">
        <f t="shared" si="3"/>
        <v>89.14</v>
      </c>
    </row>
    <row r="86" spans="1:15">
      <c r="A86" s="5">
        <v>79</v>
      </c>
      <c r="B86" s="6">
        <v>4.8007000000000001E-2</v>
      </c>
      <c r="C86" s="6">
        <v>4.6880999999999999E-2</v>
      </c>
      <c r="D86" s="7">
        <v>61338.5</v>
      </c>
      <c r="E86" s="7">
        <v>2875.6</v>
      </c>
      <c r="F86" s="8">
        <v>9.02</v>
      </c>
      <c r="G86" s="7">
        <f t="shared" si="4"/>
        <v>88.02</v>
      </c>
      <c r="H86" s="9"/>
      <c r="I86" s="5">
        <v>79</v>
      </c>
      <c r="J86" s="6">
        <v>3.4088E-2</v>
      </c>
      <c r="K86" s="6">
        <v>3.3516999999999998E-2</v>
      </c>
      <c r="L86" s="7">
        <v>72433.3</v>
      </c>
      <c r="M86" s="7">
        <v>2427.6999999999998</v>
      </c>
      <c r="N86" s="8">
        <v>10.46</v>
      </c>
      <c r="O86" s="7">
        <f t="shared" si="3"/>
        <v>89.460000000000008</v>
      </c>
    </row>
    <row r="87" spans="1:15">
      <c r="A87" s="5">
        <v>80</v>
      </c>
      <c r="B87" s="6">
        <v>5.4088999999999998E-2</v>
      </c>
      <c r="C87" s="6">
        <v>5.2664999999999997E-2</v>
      </c>
      <c r="D87" s="7">
        <v>58462.9</v>
      </c>
      <c r="E87" s="7">
        <v>3078.9</v>
      </c>
      <c r="F87" s="8">
        <v>8.44</v>
      </c>
      <c r="G87" s="7">
        <f t="shared" si="4"/>
        <v>88.44</v>
      </c>
      <c r="H87" s="9"/>
      <c r="I87" s="5">
        <v>80</v>
      </c>
      <c r="J87" s="6">
        <v>3.8671999999999998E-2</v>
      </c>
      <c r="K87" s="6">
        <v>3.7938E-2</v>
      </c>
      <c r="L87" s="7">
        <v>70005.600000000006</v>
      </c>
      <c r="M87" s="7">
        <v>2655.9</v>
      </c>
      <c r="N87" s="8">
        <v>9.81</v>
      </c>
      <c r="O87" s="7">
        <f t="shared" si="3"/>
        <v>89.81</v>
      </c>
    </row>
    <row r="88" spans="1:15">
      <c r="A88" s="5">
        <v>81</v>
      </c>
      <c r="B88" s="6">
        <v>6.1501E-2</v>
      </c>
      <c r="C88" s="6">
        <v>5.9665999999999997E-2</v>
      </c>
      <c r="D88" s="7">
        <v>55383.9</v>
      </c>
      <c r="E88" s="7">
        <v>3304.6</v>
      </c>
      <c r="F88" s="8">
        <v>7.88</v>
      </c>
      <c r="G88" s="7">
        <f t="shared" si="4"/>
        <v>88.88</v>
      </c>
      <c r="H88" s="9"/>
      <c r="I88" s="5">
        <v>81</v>
      </c>
      <c r="J88" s="6">
        <v>4.4527999999999998E-2</v>
      </c>
      <c r="K88" s="6">
        <v>4.3557999999999999E-2</v>
      </c>
      <c r="L88" s="7">
        <v>67349.7</v>
      </c>
      <c r="M88" s="7">
        <v>2933.6</v>
      </c>
      <c r="N88" s="8">
        <v>9.18</v>
      </c>
      <c r="O88" s="7">
        <f t="shared" si="3"/>
        <v>90.18</v>
      </c>
    </row>
    <row r="89" spans="1:15">
      <c r="A89" s="5">
        <v>82</v>
      </c>
      <c r="B89" s="6">
        <v>7.0389999999999994E-2</v>
      </c>
      <c r="C89" s="6">
        <v>6.7996000000000001E-2</v>
      </c>
      <c r="D89" s="7">
        <v>52079.4</v>
      </c>
      <c r="E89" s="7">
        <v>3541.2</v>
      </c>
      <c r="F89" s="8">
        <v>7.35</v>
      </c>
      <c r="G89" s="7">
        <f t="shared" si="4"/>
        <v>89.35</v>
      </c>
      <c r="H89" s="9"/>
      <c r="I89" s="5">
        <v>82</v>
      </c>
      <c r="J89" s="6">
        <v>5.0678000000000001E-2</v>
      </c>
      <c r="K89" s="6">
        <v>4.9425999999999998E-2</v>
      </c>
      <c r="L89" s="7">
        <v>64416</v>
      </c>
      <c r="M89" s="7">
        <v>3183.8</v>
      </c>
      <c r="N89" s="8">
        <v>8.57</v>
      </c>
      <c r="O89" s="7">
        <f t="shared" si="3"/>
        <v>90.57</v>
      </c>
    </row>
    <row r="90" spans="1:15">
      <c r="A90" s="5">
        <v>83</v>
      </c>
      <c r="B90" s="6">
        <v>7.8185000000000004E-2</v>
      </c>
      <c r="C90" s="6">
        <v>7.5244000000000005E-2</v>
      </c>
      <c r="D90" s="7">
        <v>48538.2</v>
      </c>
      <c r="E90" s="7">
        <v>3652.2</v>
      </c>
      <c r="F90" s="8">
        <v>6.85</v>
      </c>
      <c r="G90" s="7">
        <f t="shared" si="4"/>
        <v>89.85</v>
      </c>
      <c r="H90" s="9"/>
      <c r="I90" s="5">
        <v>83</v>
      </c>
      <c r="J90" s="6">
        <v>5.7616000000000001E-2</v>
      </c>
      <c r="K90" s="6">
        <v>5.6002999999999997E-2</v>
      </c>
      <c r="L90" s="7">
        <v>61232.2</v>
      </c>
      <c r="M90" s="7">
        <v>3429.2</v>
      </c>
      <c r="N90" s="8">
        <v>7.99</v>
      </c>
      <c r="O90" s="7">
        <f t="shared" si="3"/>
        <v>90.99</v>
      </c>
    </row>
    <row r="91" spans="1:15">
      <c r="A91" s="5">
        <v>84</v>
      </c>
      <c r="B91" s="6">
        <v>8.7784000000000001E-2</v>
      </c>
      <c r="C91" s="6">
        <v>8.4093000000000001E-2</v>
      </c>
      <c r="D91" s="7">
        <v>44885.9</v>
      </c>
      <c r="E91" s="7">
        <v>3774.6</v>
      </c>
      <c r="F91" s="8">
        <v>6.37</v>
      </c>
      <c r="G91" s="7">
        <f t="shared" si="4"/>
        <v>90.37</v>
      </c>
      <c r="H91" s="9"/>
      <c r="I91" s="5">
        <v>84</v>
      </c>
      <c r="J91" s="6">
        <v>6.5060000000000007E-2</v>
      </c>
      <c r="K91" s="6">
        <v>6.3009999999999997E-2</v>
      </c>
      <c r="L91" s="7">
        <v>57803.1</v>
      </c>
      <c r="M91" s="7">
        <v>3642.2</v>
      </c>
      <c r="N91" s="8">
        <v>7.43</v>
      </c>
      <c r="O91" s="7">
        <f t="shared" si="3"/>
        <v>91.43</v>
      </c>
    </row>
    <row r="92" spans="1:15">
      <c r="A92" s="5">
        <v>85</v>
      </c>
      <c r="B92" s="6">
        <v>9.8478999999999997E-2</v>
      </c>
      <c r="C92" s="6">
        <v>9.3856999999999996E-2</v>
      </c>
      <c r="D92" s="7">
        <v>41111.4</v>
      </c>
      <c r="E92" s="7">
        <v>3858.6</v>
      </c>
      <c r="F92" s="8">
        <v>5.9</v>
      </c>
      <c r="G92" s="7">
        <f t="shared" si="4"/>
        <v>90.9</v>
      </c>
      <c r="H92" s="9"/>
      <c r="I92" s="5">
        <v>85</v>
      </c>
      <c r="J92" s="6">
        <v>7.3307999999999998E-2</v>
      </c>
      <c r="K92" s="6">
        <v>7.0716000000000001E-2</v>
      </c>
      <c r="L92" s="7">
        <v>54160.9</v>
      </c>
      <c r="M92" s="7">
        <v>3830.1</v>
      </c>
      <c r="N92" s="8">
        <v>6.9</v>
      </c>
      <c r="O92" s="7">
        <f t="shared" si="3"/>
        <v>91.9</v>
      </c>
    </row>
    <row r="93" spans="1:15">
      <c r="A93" s="5">
        <v>86</v>
      </c>
      <c r="B93" s="6">
        <v>0.111223</v>
      </c>
      <c r="C93" s="6">
        <v>0.105364</v>
      </c>
      <c r="D93" s="7">
        <v>37252.800000000003</v>
      </c>
      <c r="E93" s="7">
        <v>3925.1</v>
      </c>
      <c r="F93" s="8">
        <v>5.46</v>
      </c>
      <c r="G93" s="7">
        <f t="shared" si="4"/>
        <v>91.46</v>
      </c>
      <c r="H93" s="9"/>
      <c r="I93" s="5">
        <v>86</v>
      </c>
      <c r="J93" s="6">
        <v>8.4029999999999994E-2</v>
      </c>
      <c r="K93" s="6">
        <v>8.0642000000000005E-2</v>
      </c>
      <c r="L93" s="7">
        <v>50330.8</v>
      </c>
      <c r="M93" s="7">
        <v>4058.8</v>
      </c>
      <c r="N93" s="8">
        <v>6.39</v>
      </c>
      <c r="O93" s="7">
        <f t="shared" si="3"/>
        <v>92.39</v>
      </c>
    </row>
    <row r="94" spans="1:15">
      <c r="A94" s="5">
        <v>87</v>
      </c>
      <c r="B94" s="6">
        <v>0.12539400000000001</v>
      </c>
      <c r="C94" s="6">
        <v>0.117996</v>
      </c>
      <c r="D94" s="7">
        <v>33327.699999999997</v>
      </c>
      <c r="E94" s="7">
        <v>3932.5</v>
      </c>
      <c r="F94" s="8">
        <v>5.05</v>
      </c>
      <c r="G94" s="7">
        <f t="shared" si="4"/>
        <v>92.05</v>
      </c>
      <c r="H94" s="9"/>
      <c r="I94" s="5">
        <v>87</v>
      </c>
      <c r="J94" s="6">
        <v>9.5321000000000003E-2</v>
      </c>
      <c r="K94" s="6">
        <v>9.0983999999999995E-2</v>
      </c>
      <c r="L94" s="7">
        <v>46272.1</v>
      </c>
      <c r="M94" s="7">
        <v>4210</v>
      </c>
      <c r="N94" s="8">
        <v>5.9</v>
      </c>
      <c r="O94" s="7">
        <f t="shared" si="3"/>
        <v>92.9</v>
      </c>
    </row>
    <row r="95" spans="1:15">
      <c r="A95" s="5">
        <v>88</v>
      </c>
      <c r="B95" s="6">
        <v>0.14258899999999999</v>
      </c>
      <c r="C95" s="6">
        <v>0.133099</v>
      </c>
      <c r="D95" s="7">
        <v>29395.1</v>
      </c>
      <c r="E95" s="7">
        <v>3912.5</v>
      </c>
      <c r="F95" s="8">
        <v>4.66</v>
      </c>
      <c r="G95" s="7">
        <f t="shared" si="4"/>
        <v>92.66</v>
      </c>
      <c r="H95" s="9"/>
      <c r="I95" s="5">
        <v>88</v>
      </c>
      <c r="J95" s="6">
        <v>0.10896</v>
      </c>
      <c r="K95" s="6">
        <v>0.10333000000000001</v>
      </c>
      <c r="L95" s="7">
        <v>42062</v>
      </c>
      <c r="M95" s="7">
        <v>4346.3</v>
      </c>
      <c r="N95" s="8">
        <v>5.45</v>
      </c>
      <c r="O95" s="7">
        <f t="shared" si="3"/>
        <v>93.45</v>
      </c>
    </row>
    <row r="96" spans="1:15">
      <c r="A96" s="5">
        <v>89</v>
      </c>
      <c r="B96" s="6">
        <v>0.161524</v>
      </c>
      <c r="C96" s="6">
        <v>0.149453</v>
      </c>
      <c r="D96" s="7">
        <v>25482.7</v>
      </c>
      <c r="E96" s="7">
        <v>3808.5</v>
      </c>
      <c r="F96" s="8">
        <v>4.3</v>
      </c>
      <c r="G96" s="7">
        <f t="shared" si="4"/>
        <v>93.3</v>
      </c>
      <c r="H96" s="9"/>
      <c r="I96" s="5">
        <v>89</v>
      </c>
      <c r="J96" s="6">
        <v>0.124114</v>
      </c>
      <c r="K96" s="6">
        <v>0.11686199999999999</v>
      </c>
      <c r="L96" s="7">
        <v>37715.699999999997</v>
      </c>
      <c r="M96" s="7">
        <v>4407.5</v>
      </c>
      <c r="N96" s="8">
        <v>5.0199999999999996</v>
      </c>
      <c r="O96" s="7">
        <f t="shared" si="3"/>
        <v>94.02</v>
      </c>
    </row>
    <row r="97" spans="1:15">
      <c r="A97" s="5">
        <v>90</v>
      </c>
      <c r="B97" s="6">
        <v>0.18180199999999999</v>
      </c>
      <c r="C97" s="6">
        <v>0.166653</v>
      </c>
      <c r="D97" s="7">
        <v>21674.2</v>
      </c>
      <c r="E97" s="7">
        <v>3612.1</v>
      </c>
      <c r="F97" s="8">
        <v>3.96</v>
      </c>
      <c r="G97" s="7">
        <f t="shared" si="4"/>
        <v>93.96</v>
      </c>
      <c r="H97" s="9"/>
      <c r="I97" s="5">
        <v>90</v>
      </c>
      <c r="J97" s="6">
        <v>0.14396999999999999</v>
      </c>
      <c r="K97" s="6">
        <v>0.134302</v>
      </c>
      <c r="L97" s="7">
        <v>33308.199999999997</v>
      </c>
      <c r="M97" s="7">
        <v>4473.3999999999996</v>
      </c>
      <c r="N97" s="8">
        <v>4.6100000000000003</v>
      </c>
      <c r="O97" s="7">
        <f t="shared" si="3"/>
        <v>94.61</v>
      </c>
    </row>
    <row r="98" spans="1:15">
      <c r="A98" s="5">
        <v>91</v>
      </c>
      <c r="B98" s="6">
        <v>0.202653</v>
      </c>
      <c r="C98" s="6">
        <v>0.184008</v>
      </c>
      <c r="D98" s="7">
        <v>18062.099999999999</v>
      </c>
      <c r="E98" s="7">
        <v>3323.6</v>
      </c>
      <c r="F98" s="8">
        <v>3.66</v>
      </c>
      <c r="G98" s="7">
        <f t="shared" si="4"/>
        <v>94.66</v>
      </c>
      <c r="H98" s="9"/>
      <c r="I98" s="5">
        <v>91</v>
      </c>
      <c r="J98" s="6">
        <v>0.16464699999999999</v>
      </c>
      <c r="K98" s="6">
        <v>0.15212400000000001</v>
      </c>
      <c r="L98" s="7">
        <v>28834.799999999999</v>
      </c>
      <c r="M98" s="7">
        <v>4386.5</v>
      </c>
      <c r="N98" s="8">
        <v>4.25</v>
      </c>
      <c r="O98" s="7">
        <f t="shared" si="3"/>
        <v>95.25</v>
      </c>
    </row>
    <row r="99" spans="1:15">
      <c r="A99" s="5">
        <v>92</v>
      </c>
      <c r="B99" s="6">
        <v>0.22943</v>
      </c>
      <c r="C99" s="6">
        <v>0.20582</v>
      </c>
      <c r="D99" s="7">
        <v>14738.6</v>
      </c>
      <c r="E99" s="7">
        <v>3033.5</v>
      </c>
      <c r="F99" s="8">
        <v>3.37</v>
      </c>
      <c r="G99" s="7">
        <f t="shared" si="4"/>
        <v>95.37</v>
      </c>
      <c r="H99" s="9"/>
      <c r="I99" s="5">
        <v>92</v>
      </c>
      <c r="J99" s="6">
        <v>0.18582699999999999</v>
      </c>
      <c r="K99" s="6">
        <v>0.17002900000000001</v>
      </c>
      <c r="L99" s="7">
        <v>24448.400000000001</v>
      </c>
      <c r="M99" s="7">
        <v>4156.8999999999996</v>
      </c>
      <c r="N99" s="8">
        <v>3.92</v>
      </c>
      <c r="O99" s="7">
        <f t="shared" si="3"/>
        <v>95.92</v>
      </c>
    </row>
    <row r="100" spans="1:15">
      <c r="A100" s="5">
        <v>93</v>
      </c>
      <c r="B100" s="6">
        <v>0.25468400000000002</v>
      </c>
      <c r="C100" s="6">
        <v>0.225915</v>
      </c>
      <c r="D100" s="7">
        <v>11705.1</v>
      </c>
      <c r="E100" s="7">
        <v>2644.4</v>
      </c>
      <c r="F100" s="8">
        <v>3.11</v>
      </c>
      <c r="G100" s="7">
        <f t="shared" si="4"/>
        <v>96.11</v>
      </c>
      <c r="H100" s="9"/>
      <c r="I100" s="5">
        <v>93</v>
      </c>
      <c r="J100" s="6">
        <v>0.20829900000000001</v>
      </c>
      <c r="K100" s="6">
        <v>0.18865100000000001</v>
      </c>
      <c r="L100" s="7">
        <v>20291.400000000001</v>
      </c>
      <c r="M100" s="7">
        <v>3828</v>
      </c>
      <c r="N100" s="8">
        <v>3.63</v>
      </c>
      <c r="O100" s="7">
        <f t="shared" si="3"/>
        <v>96.63</v>
      </c>
    </row>
    <row r="101" spans="1:15">
      <c r="A101" s="5">
        <v>94</v>
      </c>
      <c r="B101" s="6">
        <v>0.28412100000000001</v>
      </c>
      <c r="C101" s="6">
        <v>0.248779</v>
      </c>
      <c r="D101" s="7">
        <v>9060.7000000000007</v>
      </c>
      <c r="E101" s="7">
        <v>2254.1</v>
      </c>
      <c r="F101" s="8">
        <v>2.87</v>
      </c>
      <c r="G101" s="7">
        <f t="shared" si="4"/>
        <v>96.87</v>
      </c>
      <c r="H101" s="9"/>
      <c r="I101" s="5">
        <v>94</v>
      </c>
      <c r="J101" s="6">
        <v>0.23136300000000001</v>
      </c>
      <c r="K101" s="6">
        <v>0.207374</v>
      </c>
      <c r="L101" s="7">
        <v>16463.400000000001</v>
      </c>
      <c r="M101" s="7">
        <v>3414.1</v>
      </c>
      <c r="N101" s="8">
        <v>3.35</v>
      </c>
      <c r="O101" s="7">
        <f t="shared" si="3"/>
        <v>97.35</v>
      </c>
    </row>
    <row r="102" spans="1:15">
      <c r="A102" s="5">
        <v>95</v>
      </c>
      <c r="B102" s="6">
        <v>0.31378699999999998</v>
      </c>
      <c r="C102" s="6">
        <v>0.271233</v>
      </c>
      <c r="D102" s="7">
        <v>6806.6</v>
      </c>
      <c r="E102" s="7">
        <v>1846.2</v>
      </c>
      <c r="F102" s="8">
        <v>2.66</v>
      </c>
      <c r="G102" s="7">
        <f t="shared" si="4"/>
        <v>97.66</v>
      </c>
      <c r="H102" s="9"/>
      <c r="I102" s="5">
        <v>95</v>
      </c>
      <c r="J102" s="6">
        <v>0.256523</v>
      </c>
      <c r="K102" s="6">
        <v>0.22736100000000001</v>
      </c>
      <c r="L102" s="7">
        <v>13049.4</v>
      </c>
      <c r="M102" s="7">
        <v>2966.9</v>
      </c>
      <c r="N102" s="8">
        <v>3.1</v>
      </c>
      <c r="O102" s="7">
        <f t="shared" si="3"/>
        <v>98.1</v>
      </c>
    </row>
    <row r="103" spans="1:15">
      <c r="A103" s="5">
        <v>96</v>
      </c>
      <c r="B103" s="6">
        <v>0.34378700000000001</v>
      </c>
      <c r="C103" s="6">
        <v>0.29336000000000001</v>
      </c>
      <c r="D103" s="7">
        <v>4960.3999999999996</v>
      </c>
      <c r="E103" s="7">
        <v>1455.2</v>
      </c>
      <c r="F103" s="8">
        <v>2.46</v>
      </c>
      <c r="G103" s="7">
        <f t="shared" si="4"/>
        <v>98.46</v>
      </c>
      <c r="H103" s="9"/>
      <c r="I103" s="5">
        <v>96</v>
      </c>
      <c r="J103" s="6">
        <v>0.28519099999999997</v>
      </c>
      <c r="K103" s="6">
        <v>0.24959999999999999</v>
      </c>
      <c r="L103" s="7">
        <v>10082.4</v>
      </c>
      <c r="M103" s="7">
        <v>2516.6</v>
      </c>
      <c r="N103" s="8">
        <v>2.86</v>
      </c>
      <c r="O103" s="7">
        <f t="shared" ref="O103:O107" si="5">I103+N103</f>
        <v>98.86</v>
      </c>
    </row>
    <row r="104" spans="1:15">
      <c r="A104" s="5">
        <v>97</v>
      </c>
      <c r="B104" s="6">
        <v>0.384766</v>
      </c>
      <c r="C104" s="6">
        <v>0.32268599999999997</v>
      </c>
      <c r="D104" s="7">
        <v>3505.2</v>
      </c>
      <c r="E104" s="7">
        <v>1131.0999999999999</v>
      </c>
      <c r="F104" s="8">
        <v>2.27</v>
      </c>
      <c r="G104" s="7">
        <f t="shared" si="4"/>
        <v>99.27</v>
      </c>
      <c r="H104" s="9"/>
      <c r="I104" s="5">
        <v>97</v>
      </c>
      <c r="J104" s="6">
        <v>0.31523800000000002</v>
      </c>
      <c r="K104" s="6">
        <v>0.272316</v>
      </c>
      <c r="L104" s="7">
        <v>7565.9</v>
      </c>
      <c r="M104" s="7">
        <v>2060.3000000000002</v>
      </c>
      <c r="N104" s="8">
        <v>2.65</v>
      </c>
      <c r="O104" s="7">
        <f t="shared" si="5"/>
        <v>99.65</v>
      </c>
    </row>
    <row r="105" spans="1:15">
      <c r="A105" s="5">
        <v>98</v>
      </c>
      <c r="B105" s="6">
        <v>0.41142499999999999</v>
      </c>
      <c r="C105" s="6">
        <v>0.34122999999999998</v>
      </c>
      <c r="D105" s="7">
        <v>2374.1</v>
      </c>
      <c r="E105" s="7">
        <v>810.1</v>
      </c>
      <c r="F105" s="8">
        <v>2.12</v>
      </c>
      <c r="G105" s="7">
        <f t="shared" si="4"/>
        <v>100.12</v>
      </c>
      <c r="H105" s="9"/>
      <c r="I105" s="5">
        <v>98</v>
      </c>
      <c r="J105" s="6">
        <v>0.35030299999999998</v>
      </c>
      <c r="K105" s="6">
        <v>0.29809200000000002</v>
      </c>
      <c r="L105" s="7">
        <v>5505.6</v>
      </c>
      <c r="M105" s="7">
        <v>1641.2</v>
      </c>
      <c r="N105" s="8">
        <v>2.4500000000000002</v>
      </c>
      <c r="O105" s="7">
        <f t="shared" si="5"/>
        <v>100.45</v>
      </c>
    </row>
    <row r="106" spans="1:15">
      <c r="A106" s="5">
        <v>99</v>
      </c>
      <c r="B106" s="6">
        <v>0.44654500000000003</v>
      </c>
      <c r="C106" s="6">
        <v>0.36504199999999998</v>
      </c>
      <c r="D106" s="7">
        <v>1564</v>
      </c>
      <c r="E106" s="7">
        <v>570.9</v>
      </c>
      <c r="F106" s="8">
        <v>1.95</v>
      </c>
      <c r="G106" s="7">
        <f t="shared" si="4"/>
        <v>100.95</v>
      </c>
      <c r="H106" s="9"/>
      <c r="I106" s="5">
        <v>99</v>
      </c>
      <c r="J106" s="6">
        <v>0.37698300000000001</v>
      </c>
      <c r="K106" s="6">
        <v>0.31719399999999998</v>
      </c>
      <c r="L106" s="7">
        <v>3864.4</v>
      </c>
      <c r="M106" s="7">
        <v>1225.8</v>
      </c>
      <c r="N106" s="8">
        <v>2.2799999999999998</v>
      </c>
      <c r="O106" s="7">
        <f t="shared" si="5"/>
        <v>101.28</v>
      </c>
    </row>
    <row r="107" spans="1:15">
      <c r="A107" s="5">
        <v>100</v>
      </c>
      <c r="B107" s="5">
        <v>0.50389499999999998</v>
      </c>
      <c r="C107" s="5">
        <v>0.40248899999999999</v>
      </c>
      <c r="D107" s="5">
        <v>993.1</v>
      </c>
      <c r="E107" s="5">
        <v>399.7</v>
      </c>
      <c r="F107" s="5">
        <v>1.79</v>
      </c>
      <c r="G107" s="7">
        <f t="shared" si="4"/>
        <v>101.79</v>
      </c>
      <c r="H107" s="9"/>
      <c r="I107" s="5">
        <v>100</v>
      </c>
      <c r="J107" s="5">
        <v>0.42292800000000003</v>
      </c>
      <c r="K107" s="5">
        <v>0.349105</v>
      </c>
      <c r="L107" s="5">
        <v>2638.6</v>
      </c>
      <c r="M107" s="5">
        <v>921.2</v>
      </c>
      <c r="N107" s="5">
        <v>2.11</v>
      </c>
      <c r="O107" s="7">
        <f t="shared" si="5"/>
        <v>102.11</v>
      </c>
    </row>
  </sheetData>
  <hyperlinks>
    <hyperlink ref="A4" r:id="rId1" xr:uid="{A4494E56-3D12-4C9B-87A1-28619E4E1BE1}"/>
  </hyperlinks>
  <pageMargins left="0.7" right="0.7" top="0.75" bottom="0.75" header="0.3" footer="0.3"/>
  <pageSetup paperSize="9" orientation="portrait" horizontalDpi="300" verticalDpi="300"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DBBED8FE2B5B4A8995C9ADD8B2E822" ma:contentTypeVersion="17" ma:contentTypeDescription="Create a new document." ma:contentTypeScope="" ma:versionID="f9f7ab881f847825887ad244293e4c0f">
  <xsd:schema xmlns:xsd="http://www.w3.org/2001/XMLSchema" xmlns:xs="http://www.w3.org/2001/XMLSchema" xmlns:p="http://schemas.microsoft.com/office/2006/metadata/properties" xmlns:ns2="5a43eba2-5616-4a11-bbfc-2055e390e3d7" xmlns:ns3="c6cc324e-f259-4bf3-88d1-a9f606eaf28f" targetNamespace="http://schemas.microsoft.com/office/2006/metadata/properties" ma:root="true" ma:fieldsID="7a83ef4ff7953176b6e3bb01c4e1206b" ns2:_="" ns3:_="">
    <xsd:import namespace="5a43eba2-5616-4a11-bbfc-2055e390e3d7"/>
    <xsd:import namespace="c6cc324e-f259-4bf3-88d1-a9f606eaf2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43eba2-5616-4a11-bbfc-2055e390e3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78d6fb-034f-4618-ad9b-ef87b088639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cc324e-f259-4bf3-88d1-a9f606eaf28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ffc0d61-bcf5-4816-8d67-5967951ac4ee}" ma:internalName="TaxCatchAll" ma:showField="CatchAllData" ma:web="c6cc324e-f259-4bf3-88d1-a9f606eaf2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6cc324e-f259-4bf3-88d1-a9f606eaf28f">
      <UserInfo>
        <DisplayName/>
        <AccountId xsi:nil="true"/>
        <AccountType/>
      </UserInfo>
    </SharedWithUsers>
    <lcf76f155ced4ddcb4097134ff3c332f xmlns="5a43eba2-5616-4a11-bbfc-2055e390e3d7">
      <Terms xmlns="http://schemas.microsoft.com/office/infopath/2007/PartnerControls"/>
    </lcf76f155ced4ddcb4097134ff3c332f>
    <TaxCatchAll xmlns="c6cc324e-f259-4bf3-88d1-a9f606eaf28f" xsi:nil="true"/>
  </documentManagement>
</p:properties>
</file>

<file path=customXml/itemProps1.xml><?xml version="1.0" encoding="utf-8"?>
<ds:datastoreItem xmlns:ds="http://schemas.openxmlformats.org/officeDocument/2006/customXml" ds:itemID="{2D96C90C-72A4-4E60-B8C3-C3C9C66B81DA}"/>
</file>

<file path=customXml/itemProps2.xml><?xml version="1.0" encoding="utf-8"?>
<ds:datastoreItem xmlns:ds="http://schemas.openxmlformats.org/officeDocument/2006/customXml" ds:itemID="{7A9D8735-0391-4946-8DA9-1FEB942DABF0}"/>
</file>

<file path=customXml/itemProps3.xml><?xml version="1.0" encoding="utf-8"?>
<ds:datastoreItem xmlns:ds="http://schemas.openxmlformats.org/officeDocument/2006/customXml" ds:itemID="{B506AB43-391F-43D4-8DA4-09FF227F283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Terms of Use</vt:lpstr>
      <vt:lpstr>Rysaffe Calculator</vt:lpstr>
      <vt:lpstr>Life Expectancy</vt:lpstr>
      <vt:lpstr>'Rysaffe Calculator'!Print_Area</vt:lpstr>
      <vt:lpstr>'Terms of Use'!Print_Area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Simon Tetlow</cp:lastModifiedBy>
  <cp:lastPrinted>2026-03-09T14:45:05Z</cp:lastPrinted>
  <dcterms:created xsi:type="dcterms:W3CDTF">2025-11-07T14:13:00Z</dcterms:created>
  <dcterms:modified xsi:type="dcterms:W3CDTF">2026-03-13T13:27:08Z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2025-11-07T14:14:59Z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02fd413e-7a5d-467b-8bf7-5919e3239528</vt:lpwstr>
  </property>
  <property fmtid="{D5CDD505-2E9C-101B-9397-08002B2CF9AE}" pid="8" name="MSIP_Label_9a7ed875-cb67-40d7-9ea6-a804b08b1148_ContentBits">
    <vt:lpwstr>0</vt:lpwstr>
  </property>
  <property fmtid="{D5CDD505-2E9C-101B-9397-08002B2CF9AE}" pid="9" name="MSIP_Label_9a7ed875-cb67-40d7-9ea6-a804b08b1148_Tag">
    <vt:lpwstr>10, 0, 1, 1</vt:lpwstr>
  </property>
  <property fmtid="{D5CDD505-2E9C-101B-9397-08002B2CF9AE}" pid="10" name="MediaServiceImageTags">
    <vt:lpwstr/>
  </property>
  <property fmtid="{D5CDD505-2E9C-101B-9397-08002B2CF9AE}" pid="11" name="ContentTypeId">
    <vt:lpwstr>0x0101000FDBBED8FE2B5B4A8995C9ADD8B2E822</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